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Exploring 2013\Excel Capstone\Solution Files\"/>
    </mc:Choice>
  </mc:AlternateContent>
  <bookViews>
    <workbookView xWindow="120" yWindow="90" windowWidth="15600" windowHeight="8580" activeTab="3"/>
  </bookViews>
  <sheets>
    <sheet name="Lookup Tables" sheetId="3" r:id="rId1"/>
    <sheet name="Data" sheetId="1" r:id="rId2"/>
    <sheet name="Data (2)" sheetId="4" r:id="rId3"/>
    <sheet name="Sales Chart" sheetId="5" r:id="rId4"/>
    <sheet name="Summary" sheetId="2" r:id="rId5"/>
  </sheets>
  <definedNames>
    <definedName name="rates">'Lookup Tables'!$A$2:$B$6</definedName>
    <definedName name="tours">'Lookup Tables'!$D$2:$G$8</definedName>
  </definedNames>
  <calcPr calcId="152511"/>
</workbook>
</file>

<file path=xl/calcChain.xml><?xml version="1.0" encoding="utf-8"?>
<calcChain xmlns="http://schemas.openxmlformats.org/spreadsheetml/2006/main">
  <c r="I4" i="2" l="1"/>
  <c r="I5" i="2"/>
  <c r="I6" i="2"/>
  <c r="I7" i="2"/>
  <c r="I8" i="2"/>
  <c r="I3" i="2"/>
  <c r="G10" i="4"/>
  <c r="F19" i="4"/>
  <c r="E19" i="4"/>
  <c r="D19" i="4"/>
  <c r="F30" i="4"/>
  <c r="E30" i="4"/>
  <c r="D30" i="4"/>
  <c r="F29" i="4"/>
  <c r="E29" i="4"/>
  <c r="D29" i="4"/>
  <c r="F49" i="4"/>
  <c r="E49" i="4"/>
  <c r="D49" i="4"/>
  <c r="F35" i="4"/>
  <c r="E35" i="4"/>
  <c r="D35" i="4"/>
  <c r="F34" i="4"/>
  <c r="E34" i="4"/>
  <c r="D34" i="4"/>
  <c r="F48" i="4"/>
  <c r="E48" i="4"/>
  <c r="D48" i="4"/>
  <c r="F44" i="4"/>
  <c r="E44" i="4"/>
  <c r="D44" i="4"/>
  <c r="F40" i="4"/>
  <c r="E40" i="4"/>
  <c r="D40" i="4"/>
  <c r="F39" i="4"/>
  <c r="E39" i="4"/>
  <c r="D39" i="4"/>
  <c r="F18" i="4"/>
  <c r="E18" i="4"/>
  <c r="D18" i="4"/>
  <c r="F17" i="4"/>
  <c r="E17" i="4"/>
  <c r="D17" i="4"/>
  <c r="F16" i="4"/>
  <c r="E16" i="4"/>
  <c r="D16" i="4"/>
  <c r="F25" i="4"/>
  <c r="E25" i="4"/>
  <c r="D25" i="4"/>
  <c r="F24" i="4"/>
  <c r="E24" i="4"/>
  <c r="D24" i="4"/>
  <c r="F33" i="4"/>
  <c r="E33" i="4"/>
  <c r="D33" i="4"/>
  <c r="F38" i="4"/>
  <c r="E38" i="4"/>
  <c r="D38" i="4"/>
  <c r="F43" i="4"/>
  <c r="E43" i="4"/>
  <c r="D43" i="4"/>
  <c r="F23" i="4"/>
  <c r="E23" i="4"/>
  <c r="D23" i="4"/>
  <c r="F22" i="4"/>
  <c r="E22" i="4"/>
  <c r="D22" i="4"/>
  <c r="F28" i="4"/>
  <c r="E28" i="4"/>
  <c r="D28" i="4"/>
  <c r="F15" i="4"/>
  <c r="E15" i="4"/>
  <c r="D15" i="4"/>
  <c r="F27" i="4"/>
  <c r="E27" i="4"/>
  <c r="D27" i="4"/>
  <c r="F47" i="4"/>
  <c r="E47" i="4"/>
  <c r="D47" i="4"/>
  <c r="F37" i="4"/>
  <c r="E37" i="4"/>
  <c r="D37" i="4"/>
  <c r="F14" i="4"/>
  <c r="E14" i="4"/>
  <c r="D14" i="4"/>
  <c r="F46" i="4"/>
  <c r="E46" i="4"/>
  <c r="D46" i="4"/>
  <c r="F32" i="4"/>
  <c r="E32" i="4"/>
  <c r="D32" i="4"/>
  <c r="F42" i="4"/>
  <c r="E42" i="4"/>
  <c r="D42" i="4"/>
  <c r="F36" i="4"/>
  <c r="E36" i="4"/>
  <c r="D36" i="4"/>
  <c r="F21" i="4"/>
  <c r="G21" i="4" s="1"/>
  <c r="E21" i="4"/>
  <c r="D21" i="4"/>
  <c r="F45" i="4"/>
  <c r="E45" i="4"/>
  <c r="D45" i="4"/>
  <c r="F31" i="4"/>
  <c r="E31" i="4"/>
  <c r="D31" i="4"/>
  <c r="F41" i="4"/>
  <c r="E41" i="4"/>
  <c r="D41" i="4"/>
  <c r="F20" i="4"/>
  <c r="E20" i="4"/>
  <c r="D20" i="4"/>
  <c r="F26" i="4"/>
  <c r="E26" i="4"/>
  <c r="D26" i="4"/>
  <c r="F13" i="4"/>
  <c r="G13" i="4" s="1"/>
  <c r="E13" i="4"/>
  <c r="D13" i="4"/>
  <c r="G20" i="4" l="1"/>
  <c r="H20" i="4" s="1"/>
  <c r="G31" i="4"/>
  <c r="H31" i="4" s="1"/>
  <c r="G42" i="4"/>
  <c r="H42" i="4" s="1"/>
  <c r="G46" i="4"/>
  <c r="H46" i="4" s="1"/>
  <c r="G37" i="4"/>
  <c r="H37" i="4" s="1"/>
  <c r="G27" i="4"/>
  <c r="H27" i="4" s="1"/>
  <c r="H28" i="4"/>
  <c r="G28" i="4"/>
  <c r="G23" i="4"/>
  <c r="H23" i="4" s="1"/>
  <c r="G38" i="4"/>
  <c r="H38" i="4" s="1"/>
  <c r="G24" i="4"/>
  <c r="H24" i="4" s="1"/>
  <c r="G16" i="4"/>
  <c r="H16" i="4" s="1"/>
  <c r="G18" i="4"/>
  <c r="H18" i="4" s="1"/>
  <c r="G40" i="4"/>
  <c r="H40" i="4" s="1"/>
  <c r="H48" i="4"/>
  <c r="G48" i="4"/>
  <c r="G35" i="4"/>
  <c r="H35" i="4" s="1"/>
  <c r="G29" i="4"/>
  <c r="H29" i="4" s="1"/>
  <c r="H19" i="4"/>
  <c r="G19" i="4"/>
  <c r="I26" i="4"/>
  <c r="G26" i="4"/>
  <c r="I41" i="4"/>
  <c r="G41" i="4"/>
  <c r="I45" i="4"/>
  <c r="G45" i="4"/>
  <c r="H45" i="4" s="1"/>
  <c r="I36" i="4"/>
  <c r="G36" i="4"/>
  <c r="H36" i="4" s="1"/>
  <c r="I32" i="4"/>
  <c r="G32" i="4"/>
  <c r="H32" i="4" s="1"/>
  <c r="I14" i="4"/>
  <c r="G14" i="4"/>
  <c r="I47" i="4"/>
  <c r="G47" i="4"/>
  <c r="H47" i="4" s="1"/>
  <c r="I15" i="4"/>
  <c r="G15" i="4"/>
  <c r="H15" i="4" s="1"/>
  <c r="I22" i="4"/>
  <c r="G22" i="4"/>
  <c r="I43" i="4"/>
  <c r="G43" i="4"/>
  <c r="I33" i="4"/>
  <c r="G33" i="4"/>
  <c r="H33" i="4" s="1"/>
  <c r="I25" i="4"/>
  <c r="G25" i="4"/>
  <c r="H25" i="4" s="1"/>
  <c r="I17" i="4"/>
  <c r="G17" i="4"/>
  <c r="H17" i="4" s="1"/>
  <c r="I39" i="4"/>
  <c r="G39" i="4"/>
  <c r="I44" i="4"/>
  <c r="G44" i="4"/>
  <c r="H44" i="4" s="1"/>
  <c r="I34" i="4"/>
  <c r="G34" i="4"/>
  <c r="H34" i="4" s="1"/>
  <c r="I49" i="4"/>
  <c r="G49" i="4"/>
  <c r="H49" i="4" s="1"/>
  <c r="I30" i="4"/>
  <c r="G30" i="4"/>
  <c r="F50" i="4"/>
  <c r="H21" i="4"/>
  <c r="H13" i="4"/>
  <c r="I13" i="4"/>
  <c r="H26" i="4"/>
  <c r="I20" i="4"/>
  <c r="H41" i="4"/>
  <c r="I31" i="4"/>
  <c r="I21" i="4"/>
  <c r="I42" i="4"/>
  <c r="I46" i="4"/>
  <c r="H14" i="4"/>
  <c r="I37" i="4"/>
  <c r="I27" i="4"/>
  <c r="I28" i="4"/>
  <c r="H22" i="4"/>
  <c r="I23" i="4"/>
  <c r="H43" i="4"/>
  <c r="I38" i="4"/>
  <c r="I24" i="4"/>
  <c r="I16" i="4"/>
  <c r="I18" i="4"/>
  <c r="H39" i="4"/>
  <c r="I40" i="4"/>
  <c r="I48" i="4"/>
  <c r="I35" i="4"/>
  <c r="I29" i="4"/>
  <c r="H30" i="4"/>
  <c r="I19" i="4"/>
  <c r="F19" i="1"/>
  <c r="G19" i="1" s="1"/>
  <c r="F30" i="1"/>
  <c r="G30" i="1" s="1"/>
  <c r="F31" i="1"/>
  <c r="F35" i="1"/>
  <c r="F36" i="1"/>
  <c r="F13" i="1"/>
  <c r="G13" i="1" s="1"/>
  <c r="F24" i="1"/>
  <c r="F28" i="1"/>
  <c r="F37" i="1"/>
  <c r="G37" i="1" s="1"/>
  <c r="F38" i="1"/>
  <c r="G38" i="1" s="1"/>
  <c r="H38" i="1" s="1"/>
  <c r="F39" i="1"/>
  <c r="F49" i="1"/>
  <c r="F14" i="1"/>
  <c r="G14" i="1" s="1"/>
  <c r="F27" i="1"/>
  <c r="G27" i="1" s="1"/>
  <c r="F29" i="1"/>
  <c r="F47" i="1"/>
  <c r="F48" i="1"/>
  <c r="G48" i="1" s="1"/>
  <c r="F20" i="1"/>
  <c r="G20" i="1" s="1"/>
  <c r="F25" i="1"/>
  <c r="F33" i="1"/>
  <c r="G33" i="1" s="1"/>
  <c r="F40" i="1"/>
  <c r="G40" i="1" s="1"/>
  <c r="F41" i="1"/>
  <c r="G41" i="1" s="1"/>
  <c r="F16" i="1"/>
  <c r="F21" i="1"/>
  <c r="F32" i="1"/>
  <c r="G32" i="1" s="1"/>
  <c r="F42" i="1"/>
  <c r="G42" i="1" s="1"/>
  <c r="F17" i="1"/>
  <c r="F22" i="1"/>
  <c r="F34" i="1"/>
  <c r="G34" i="1" s="1"/>
  <c r="F44" i="1"/>
  <c r="F45" i="1"/>
  <c r="F18" i="1"/>
  <c r="F23" i="1"/>
  <c r="G23" i="1" s="1"/>
  <c r="F26" i="1"/>
  <c r="F43" i="1"/>
  <c r="G43" i="1" s="1"/>
  <c r="F46" i="1"/>
  <c r="F15" i="1"/>
  <c r="E19" i="1"/>
  <c r="E30" i="1"/>
  <c r="E31" i="1"/>
  <c r="E35" i="1"/>
  <c r="E36" i="1"/>
  <c r="E13" i="1"/>
  <c r="E24" i="1"/>
  <c r="E28" i="1"/>
  <c r="E37" i="1"/>
  <c r="E38" i="1"/>
  <c r="E39" i="1"/>
  <c r="E49" i="1"/>
  <c r="E14" i="1"/>
  <c r="E27" i="1"/>
  <c r="E29" i="1"/>
  <c r="E47" i="1"/>
  <c r="E48" i="1"/>
  <c r="E20" i="1"/>
  <c r="E25" i="1"/>
  <c r="E33" i="1"/>
  <c r="E40" i="1"/>
  <c r="E41" i="1"/>
  <c r="E16" i="1"/>
  <c r="E21" i="1"/>
  <c r="E32" i="1"/>
  <c r="E42" i="1"/>
  <c r="E17" i="1"/>
  <c r="E22" i="1"/>
  <c r="E34" i="1"/>
  <c r="E44" i="1"/>
  <c r="E45" i="1"/>
  <c r="E18" i="1"/>
  <c r="E23" i="1"/>
  <c r="E26" i="1"/>
  <c r="E43" i="1"/>
  <c r="E46" i="1"/>
  <c r="E15" i="1"/>
  <c r="I33" i="1"/>
  <c r="I40" i="1"/>
  <c r="I41" i="1"/>
  <c r="I43" i="1"/>
  <c r="D19" i="1"/>
  <c r="D30" i="1"/>
  <c r="D31" i="1"/>
  <c r="D35" i="1"/>
  <c r="D36" i="1"/>
  <c r="D13" i="1"/>
  <c r="D24" i="1"/>
  <c r="D28" i="1"/>
  <c r="D37" i="1"/>
  <c r="D38" i="1"/>
  <c r="D39" i="1"/>
  <c r="D49" i="1"/>
  <c r="D14" i="1"/>
  <c r="D27" i="1"/>
  <c r="D29" i="1"/>
  <c r="D47" i="1"/>
  <c r="D48" i="1"/>
  <c r="D20" i="1"/>
  <c r="D25" i="1"/>
  <c r="D33" i="1"/>
  <c r="D40" i="1"/>
  <c r="D41" i="1"/>
  <c r="D16" i="1"/>
  <c r="D21" i="1"/>
  <c r="D32" i="1"/>
  <c r="D42" i="1"/>
  <c r="D17" i="1"/>
  <c r="D22" i="1"/>
  <c r="D34" i="1"/>
  <c r="D44" i="1"/>
  <c r="D45" i="1"/>
  <c r="D18" i="1"/>
  <c r="D23" i="1"/>
  <c r="D26" i="1"/>
  <c r="D43" i="1"/>
  <c r="D46" i="1"/>
  <c r="D15" i="1"/>
  <c r="I27" i="1" l="1"/>
  <c r="I20" i="1"/>
  <c r="I23" i="1"/>
  <c r="I38" i="1"/>
  <c r="I32" i="1"/>
  <c r="I13" i="1"/>
  <c r="I48" i="1"/>
  <c r="I19" i="1"/>
  <c r="I26" i="1"/>
  <c r="G26" i="1"/>
  <c r="I34" i="1"/>
  <c r="I17" i="1"/>
  <c r="G17" i="1"/>
  <c r="H17" i="1" s="1"/>
  <c r="I42" i="1"/>
  <c r="I14" i="1"/>
  <c r="I18" i="1"/>
  <c r="G18" i="1"/>
  <c r="I21" i="1"/>
  <c r="G21" i="1"/>
  <c r="H21" i="1" s="1"/>
  <c r="I47" i="1"/>
  <c r="G47" i="1"/>
  <c r="I28" i="1"/>
  <c r="G28" i="1"/>
  <c r="H28" i="1" s="1"/>
  <c r="G9" i="4"/>
  <c r="I45" i="1"/>
  <c r="G45" i="1"/>
  <c r="I16" i="1"/>
  <c r="G16" i="1"/>
  <c r="I29" i="1"/>
  <c r="G29" i="1"/>
  <c r="H29" i="1" s="1"/>
  <c r="I24" i="1"/>
  <c r="G24" i="1"/>
  <c r="H24" i="1" s="1"/>
  <c r="I37" i="1"/>
  <c r="I44" i="1"/>
  <c r="G44" i="1"/>
  <c r="H44" i="1" s="1"/>
  <c r="I15" i="1"/>
  <c r="G15" i="1"/>
  <c r="I36" i="1"/>
  <c r="G36" i="1"/>
  <c r="H36" i="1" s="1"/>
  <c r="I30" i="1"/>
  <c r="I46" i="1"/>
  <c r="G46" i="1"/>
  <c r="I22" i="1"/>
  <c r="G22" i="1"/>
  <c r="G49" i="1"/>
  <c r="H49" i="1" s="1"/>
  <c r="I35" i="1"/>
  <c r="G35" i="1"/>
  <c r="I25" i="1"/>
  <c r="G25" i="1"/>
  <c r="I39" i="1"/>
  <c r="G39" i="1"/>
  <c r="H39" i="1" s="1"/>
  <c r="I31" i="1"/>
  <c r="G31" i="1"/>
  <c r="H31" i="1" s="1"/>
  <c r="G8" i="4"/>
  <c r="G7" i="4"/>
  <c r="G6" i="4"/>
  <c r="G5" i="4"/>
  <c r="H50" i="4"/>
  <c r="I50" i="4"/>
  <c r="G50" i="4"/>
  <c r="I49" i="1"/>
  <c r="H15" i="1"/>
  <c r="H30" i="1"/>
  <c r="H19" i="1"/>
  <c r="H14" i="1"/>
  <c r="H48" i="1"/>
  <c r="H37" i="1"/>
  <c r="H20" i="1"/>
  <c r="H33" i="1"/>
  <c r="H25" i="1"/>
  <c r="H41" i="1"/>
  <c r="H32" i="1"/>
  <c r="H34" i="1"/>
  <c r="H45" i="1"/>
  <c r="H46" i="1"/>
  <c r="H43" i="1"/>
  <c r="G10" i="1"/>
  <c r="H27" i="1"/>
  <c r="H47" i="1"/>
  <c r="H40" i="1"/>
  <c r="H42" i="1"/>
  <c r="H16" i="1"/>
  <c r="H22" i="1"/>
  <c r="H26" i="1"/>
  <c r="H18" i="1"/>
  <c r="H23" i="1"/>
  <c r="G8" i="1" l="1"/>
  <c r="G7" i="1"/>
  <c r="G5" i="1"/>
  <c r="H35" i="1"/>
  <c r="G6" i="1"/>
  <c r="G9" i="1"/>
  <c r="H13" i="1"/>
</calcChain>
</file>

<file path=xl/sharedStrings.xml><?xml version="1.0" encoding="utf-8"?>
<sst xmlns="http://schemas.openxmlformats.org/spreadsheetml/2006/main" count="150" uniqueCount="52">
  <si>
    <t>Agent Sales and Commissions</t>
  </si>
  <si>
    <t>European Excursions</t>
  </si>
  <si>
    <t>Trip Description</t>
  </si>
  <si>
    <t>Departure Date</t>
  </si>
  <si>
    <t>Base Cost of Trip</t>
  </si>
  <si>
    <t>Total Cost with Taxes</t>
  </si>
  <si>
    <t>Agent Commission</t>
  </si>
  <si>
    <t>Student ID</t>
  </si>
  <si>
    <t>Student Payment Plan</t>
  </si>
  <si>
    <t>Parisian Pleasures</t>
  </si>
  <si>
    <t>Live it Up London</t>
  </si>
  <si>
    <t>Check Out the Czech Republic!</t>
  </si>
  <si>
    <t>Roaming  Rome</t>
  </si>
  <si>
    <t>Croatian Wonders</t>
  </si>
  <si>
    <t>Avery</t>
  </si>
  <si>
    <t>Collins</t>
  </si>
  <si>
    <t>Kinsley</t>
  </si>
  <si>
    <t>McDonnough</t>
  </si>
  <si>
    <t>Ross</t>
  </si>
  <si>
    <t>Shannon</t>
  </si>
  <si>
    <t>Total for all trips:</t>
  </si>
  <si>
    <t>Average trip cost:</t>
  </si>
  <si>
    <t>Lowest cost:</t>
  </si>
  <si>
    <t>Highest cost:</t>
  </si>
  <si>
    <t>Today's date:</t>
  </si>
  <si>
    <t>January</t>
  </si>
  <si>
    <t>February</t>
  </si>
  <si>
    <t>March</t>
  </si>
  <si>
    <t>April</t>
  </si>
  <si>
    <t>May</t>
  </si>
  <si>
    <t>June</t>
  </si>
  <si>
    <t>Base Price</t>
  </si>
  <si>
    <t>Commission</t>
  </si>
  <si>
    <t>Agent  Name</t>
  </si>
  <si>
    <t>Adventures in Canada</t>
  </si>
  <si>
    <t>Package</t>
  </si>
  <si>
    <t>Tour Description</t>
  </si>
  <si>
    <t>Tour Code</t>
  </si>
  <si>
    <t>Input Area</t>
  </si>
  <si>
    <t>Taxes and Fees</t>
  </si>
  <si>
    <t>Summary Statistics</t>
  </si>
  <si>
    <t>Loan APR</t>
  </si>
  <si>
    <t>Months Per Year</t>
  </si>
  <si>
    <t>Total Payments</t>
  </si>
  <si>
    <t>Departure</t>
  </si>
  <si>
    <t>Base Cost</t>
  </si>
  <si>
    <t>Median trip cost:</t>
  </si>
  <si>
    <t>Total</t>
  </si>
  <si>
    <t>Trends</t>
  </si>
  <si>
    <t>Bonus</t>
  </si>
  <si>
    <t>Viva España</t>
  </si>
  <si>
    <t>2016 Total Sales by Agent
January - 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</si>
</sst>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  <numFmt numFmtId="166" formatCode="0.0%"/>
    <numFmt numFmtId="167" formatCode="&quot;$&quot;#,##0"/>
  </numFmts>
  <fonts count="10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i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 applyNumberFormat="0" applyFill="0" applyBorder="0" applyAlignment="0" applyProtection="0"/>
    <xf numFmtId="0" fontId="3" fillId="0" borderId="0"/>
    <xf numFmtId="0" fontId="2" fillId="0" borderId="0" applyNumberFormat="0" applyFill="0" applyBorder="0" applyAlignment="0" applyProtection="0"/>
    <xf numFmtId="0" fontId="3" fillId="0" borderId="0"/>
    <xf numFmtId="0" fontId="2" fillId="0" borderId="0" applyNumberFormat="0" applyFill="0" applyBorder="0" applyAlignment="0" applyProtection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61">
    <xf numFmtId="0" fontId="0" fillId="0" borderId="0" xfId="0"/>
    <xf numFmtId="14" fontId="0" fillId="0" borderId="0" xfId="0" applyNumberFormat="1"/>
    <xf numFmtId="0" fontId="2" fillId="0" borderId="0" xfId="9" applyAlignment="1">
      <alignment horizontal="center"/>
    </xf>
    <xf numFmtId="0" fontId="2" fillId="0" borderId="0" xfId="11" applyAlignment="1">
      <alignment horizontal="right"/>
    </xf>
    <xf numFmtId="8" fontId="3" fillId="0" borderId="0" xfId="12" applyNumberFormat="1"/>
    <xf numFmtId="0" fontId="2" fillId="0" borderId="0" xfId="13" applyFill="1" applyBorder="1" applyAlignment="1">
      <alignment horizontal="right"/>
    </xf>
    <xf numFmtId="0" fontId="5" fillId="0" borderId="0" xfId="17" applyFont="1" applyAlignment="1">
      <alignment horizontal="center"/>
    </xf>
    <xf numFmtId="0" fontId="6" fillId="0" borderId="0" xfId="18" applyFont="1"/>
    <xf numFmtId="164" fontId="0" fillId="0" borderId="0" xfId="19" applyNumberFormat="1" applyFont="1"/>
    <xf numFmtId="165" fontId="3" fillId="0" borderId="0" xfId="2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3" fillId="0" borderId="0" xfId="2" applyAlignment="1">
      <alignment horizontal="center"/>
    </xf>
    <xf numFmtId="9" fontId="0" fillId="0" borderId="0" xfId="0" applyNumberFormat="1" applyAlignment="1">
      <alignment horizontal="center"/>
    </xf>
    <xf numFmtId="166" fontId="3" fillId="2" borderId="2" xfId="20" applyNumberFormat="1" applyFill="1" applyBorder="1" applyAlignment="1">
      <alignment horizontal="center"/>
    </xf>
    <xf numFmtId="166" fontId="3" fillId="2" borderId="3" xfId="20" applyNumberFormat="1" applyFill="1" applyBorder="1" applyAlignment="1">
      <alignment horizontal="center"/>
    </xf>
    <xf numFmtId="166" fontId="3" fillId="2" borderId="4" xfId="20" applyNumberFormat="1" applyFill="1" applyBorder="1" applyAlignment="1">
      <alignment horizontal="center"/>
    </xf>
    <xf numFmtId="167" fontId="3" fillId="2" borderId="5" xfId="6" applyNumberFormat="1" applyFill="1" applyBorder="1" applyAlignment="1">
      <alignment horizontal="center"/>
    </xf>
    <xf numFmtId="167" fontId="3" fillId="2" borderId="6" xfId="7" applyNumberFormat="1" applyFill="1" applyBorder="1" applyAlignment="1">
      <alignment horizontal="center"/>
    </xf>
    <xf numFmtId="167" fontId="3" fillId="2" borderId="7" xfId="8" applyNumberFormat="1" applyFill="1" applyBorder="1" applyAlignment="1">
      <alignment horizontal="center"/>
    </xf>
    <xf numFmtId="0" fontId="0" fillId="0" borderId="0" xfId="0" applyAlignment="1">
      <alignment horizontal="left"/>
    </xf>
    <xf numFmtId="9" fontId="0" fillId="0" borderId="0" xfId="0" applyNumberFormat="1" applyAlignment="1">
      <alignment horizontal="left"/>
    </xf>
    <xf numFmtId="0" fontId="3" fillId="0" borderId="0" xfId="2" applyFill="1" applyAlignment="1">
      <alignment horizontal="center"/>
    </xf>
    <xf numFmtId="165" fontId="0" fillId="0" borderId="0" xfId="1" applyNumberFormat="1" applyFont="1"/>
    <xf numFmtId="0" fontId="2" fillId="0" borderId="8" xfId="15" applyBorder="1" applyAlignment="1">
      <alignment horizontal="center"/>
    </xf>
    <xf numFmtId="0" fontId="3" fillId="2" borderId="5" xfId="21" applyNumberFormat="1" applyFill="1" applyBorder="1" applyAlignment="1">
      <alignment horizontal="right" indent="2"/>
    </xf>
    <xf numFmtId="0" fontId="3" fillId="2" borderId="6" xfId="21" applyNumberFormat="1" applyFill="1" applyBorder="1" applyAlignment="1">
      <alignment horizontal="right" indent="2"/>
    </xf>
    <xf numFmtId="0" fontId="3" fillId="2" borderId="7" xfId="21" applyNumberFormat="1" applyFill="1" applyBorder="1" applyAlignment="1">
      <alignment horizontal="right" indent="2"/>
    </xf>
    <xf numFmtId="0" fontId="3" fillId="2" borderId="3" xfId="20" applyNumberFormat="1" applyFill="1" applyBorder="1" applyAlignment="1">
      <alignment horizontal="left"/>
    </xf>
    <xf numFmtId="0" fontId="3" fillId="2" borderId="2" xfId="20" applyNumberForma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14" xfId="0" applyFont="1" applyFill="1" applyBorder="1" applyAlignment="1">
      <alignment horizontal="left"/>
    </xf>
    <xf numFmtId="0" fontId="0" fillId="0" borderId="14" xfId="0" applyBorder="1"/>
    <xf numFmtId="0" fontId="0" fillId="0" borderId="14" xfId="0" applyFill="1" applyBorder="1"/>
    <xf numFmtId="0" fontId="0" fillId="0" borderId="16" xfId="0" applyFill="1" applyBorder="1"/>
    <xf numFmtId="0" fontId="0" fillId="0" borderId="15" xfId="0" applyBorder="1" applyAlignment="1">
      <alignment horizontal="right" indent="3"/>
    </xf>
    <xf numFmtId="0" fontId="0" fillId="0" borderId="17" xfId="0" applyBorder="1" applyAlignment="1">
      <alignment horizontal="right" indent="3"/>
    </xf>
    <xf numFmtId="9" fontId="0" fillId="0" borderId="15" xfId="0" applyNumberFormat="1" applyFont="1" applyFill="1" applyBorder="1" applyAlignment="1">
      <alignment horizontal="right" indent="2"/>
    </xf>
    <xf numFmtId="9" fontId="0" fillId="0" borderId="15" xfId="0" applyNumberFormat="1" applyBorder="1" applyAlignment="1">
      <alignment horizontal="right" indent="2"/>
    </xf>
    <xf numFmtId="0" fontId="2" fillId="0" borderId="3" xfId="15" applyFill="1" applyBorder="1" applyAlignment="1">
      <alignment horizontal="center"/>
    </xf>
    <xf numFmtId="165" fontId="3" fillId="2" borderId="9" xfId="2" applyNumberFormat="1" applyFill="1" applyBorder="1"/>
    <xf numFmtId="165" fontId="3" fillId="2" borderId="11" xfId="2" applyNumberFormat="1" applyFill="1" applyBorder="1"/>
    <xf numFmtId="165" fontId="3" fillId="2" borderId="10" xfId="2" applyNumberFormat="1" applyFill="1" applyBorder="1"/>
    <xf numFmtId="14" fontId="0" fillId="2" borderId="2" xfId="0" applyNumberFormat="1" applyFill="1" applyBorder="1"/>
    <xf numFmtId="14" fontId="3" fillId="2" borderId="3" xfId="10" applyNumberFormat="1" applyFill="1" applyBorder="1"/>
    <xf numFmtId="14" fontId="3" fillId="2" borderId="4" xfId="10" applyNumberFormat="1" applyFill="1" applyBorder="1"/>
    <xf numFmtId="0" fontId="2" fillId="0" borderId="0" xfId="9" applyAlignment="1">
      <alignment horizontal="center" wrapText="1"/>
    </xf>
    <xf numFmtId="165" fontId="9" fillId="0" borderId="0" xfId="0" applyNumberFormat="1" applyFont="1"/>
    <xf numFmtId="165" fontId="9" fillId="0" borderId="0" xfId="0" applyNumberFormat="1" applyFont="1" applyFill="1" applyBorder="1" applyAlignment="1" applyProtection="1"/>
    <xf numFmtId="8" fontId="9" fillId="0" borderId="0" xfId="0" applyNumberFormat="1" applyFont="1" applyFill="1" applyBorder="1" applyAlignment="1" applyProtection="1"/>
    <xf numFmtId="0" fontId="5" fillId="0" borderId="0" xfId="17" applyFont="1" applyFill="1" applyAlignment="1">
      <alignment horizontal="center"/>
    </xf>
    <xf numFmtId="164" fontId="0" fillId="0" borderId="0" xfId="0" applyNumberFormat="1"/>
    <xf numFmtId="164" fontId="0" fillId="0" borderId="0" xfId="1" applyNumberFormat="1" applyFont="1"/>
    <xf numFmtId="0" fontId="0" fillId="0" borderId="0" xfId="0" applyAlignment="1">
      <alignment horizontal="center"/>
    </xf>
    <xf numFmtId="0" fontId="0" fillId="2" borderId="4" xfId="20" applyNumberFormat="1" applyFont="1" applyFill="1" applyBorder="1" applyAlignment="1">
      <alignment horizontal="left"/>
    </xf>
    <xf numFmtId="0" fontId="7" fillId="3" borderId="12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16" applyFont="1" applyAlignment="1">
      <alignment horizontal="center" vertical="center" wrapText="1"/>
    </xf>
  </cellXfs>
  <cellStyles count="22">
    <cellStyle name="2bwXFi6RgDfSIHTgeWZxU7tV5fGUkMVihCiT7QKnfyM=-~4hQPOGYRiabGDjRZCSJgyw==" xfId="16"/>
    <cellStyle name="6qPrvmz7Sg2BjgWvbUVEMh9PkLVgqHPHa4yZbDBqoLc=-~ZswI1VEEpWDtijfeJ4L2MQ==" xfId="18"/>
    <cellStyle name="9XvVWHBjxwsVXKF0FpFg1mBRwkCATi3G0Dusnwrs6PM=-~sc8zr1B3dYpHxIfE95EmxQ==" xfId="6"/>
    <cellStyle name="bO2U3BTEfpQimIDN41cANRNyDigvRNMP+pj8l/RSRpg=-~ypdfIKEOjH0IIjy7tzwAqQ==" xfId="8"/>
    <cellStyle name="bOOp/Kp1gd9h5wYtymVKJFqH9LEGFAwCiFEbxn277Ek=-~3AMk7s/MM4Px9EUJSb2KEA==" xfId="13"/>
    <cellStyle name="bVag4G5waeBlzDljBqhnNvJfSTxIZlVfavW3aRnqQ90=-~UccIrll78BPOvrCxYLKpfQ==" xfId="7"/>
    <cellStyle name="ClycZ9z+hFYH/zOqVeR5ajoqPfK4Rb5/WsYR6ZVFHsk=-~4zbjgaFAJQM4HWmp37Ev0Q==" xfId="12"/>
    <cellStyle name="Comma" xfId="21" builtinId="3"/>
    <cellStyle name="Currency" xfId="1" builtinId="4"/>
    <cellStyle name="EsqDEs4B/o06qXtAAocPXN3Ws1TnpUEJe1xAFuBPRAM=-~nSdXQZ0wSO8Cy7FNPeIoFA==" xfId="11"/>
    <cellStyle name="GLXfJx4qfZOSX5cDIAxZRcAtaC1FOSop/R5djvVNrAs=-~SXdl9o41Ojt11QwKtTgMAQ==" xfId="17"/>
    <cellStyle name="i0v9YQLkEF3b64qY5Glpb7DA7GpsITElUkbftYAkiVg=-~u0deXV++LOg+0NnlM1rlzQ==" xfId="2"/>
    <cellStyle name="K7LqEr8vQHmkzVEpPKhYduwL+2UDOncxUzlX3MLWQ0Y=-~OMv6Y4nG/LtuaDrmYQfF2A==" xfId="10"/>
    <cellStyle name="KBZ/GOMMPR0/pm4qkvp8bdZpa1abOk7HaKELSwliTGo=-~Y6OWrYoywqL+q5SHv4ZA5A==" xfId="3"/>
    <cellStyle name="nDJol1/7tsbcss2YDc+4VFxEyBXgCkb68T/gONSYw+s=-~uVVJKctgSv47z3MuOFjQCg==" xfId="5"/>
    <cellStyle name="NOOkmPKfuFv0+XdoilBPdC1kNMFVvn/ccq/uVx6JPgM=-~MM8sF+t6cpoBXpqWSwPOGQ==" xfId="4"/>
    <cellStyle name="Normal" xfId="0" builtinId="0"/>
    <cellStyle name="nW/6WwycI7DjzkCCf1qXVMUS/pdg5KCEcO/XC1jCVQw=-~R2hAYNXApY+gNIInxkNtRA==" xfId="9"/>
    <cellStyle name="Percent" xfId="20" builtinId="5"/>
    <cellStyle name="PxPTfQmz/QoUN4CPGXCS3wlCiWMBV3a4JkOUKvFoar4=-~Fg5WsqP/a0FBYFtnBfGC4A==" xfId="15"/>
    <cellStyle name="SiIBKuTZzFnBJxIyM3zob547GjdWtsCHJ/dVG+/pn/g=-~4aaOOyrHQY7QfwrA31bafg==" xfId="14"/>
    <cellStyle name="TSRmfegUl6qvoBT6HQEcDJ7wrwHFUe7/X4MzHAmYCyY=-~zHErR0/lVc2syEtLlNWuoA==" xfId="19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2" formatCode="&quot;$&quot;#,##0.00_);[Red]\(&quot;$&quot;#,##0.00\)"/>
    </dxf>
    <dxf>
      <numFmt numFmtId="165" formatCode="&quot;$&quot;#,##0.00"/>
    </dxf>
    <dxf>
      <numFmt numFmtId="165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65" formatCode="&quot;$&quot;#,##0.00"/>
    </dxf>
    <dxf>
      <numFmt numFmtId="19" formatCode="m/d/yyyy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10" Type="http://schemas.openxmlformats.org/officeDocument/2006/relationships/customXml" Target="../customXml/item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January-June 2016 Sales by Agent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Summary!$A$3</c:f>
              <c:strCache>
                <c:ptCount val="1"/>
                <c:pt idx="0">
                  <c:v>Avery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Summary!$B$2:$G$2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Summary!$B$3:$G$3</c:f>
              <c:numCache>
                <c:formatCode>_("$"* #,##0_);_("$"* \(#,##0\);_("$"* "-"??_);_(@_)</c:formatCode>
                <c:ptCount val="6"/>
                <c:pt idx="0">
                  <c:v>3671</c:v>
                </c:pt>
                <c:pt idx="1">
                  <c:v>2973</c:v>
                </c:pt>
                <c:pt idx="2">
                  <c:v>4017</c:v>
                </c:pt>
                <c:pt idx="3">
                  <c:v>5040</c:v>
                </c:pt>
                <c:pt idx="4">
                  <c:v>4963</c:v>
                </c:pt>
                <c:pt idx="5">
                  <c:v>5497</c:v>
                </c:pt>
              </c:numCache>
            </c:numRef>
          </c:val>
        </c:ser>
        <c:ser>
          <c:idx val="1"/>
          <c:order val="1"/>
          <c:tx>
            <c:strRef>
              <c:f>Summary!$A$4</c:f>
              <c:strCache>
                <c:ptCount val="1"/>
                <c:pt idx="0">
                  <c:v>Collins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Summary!$B$2:$G$2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Summary!$B$4:$G$4</c:f>
              <c:numCache>
                <c:formatCode>_("$"* #,##0_);_("$"* \(#,##0\);_("$"* "-"??_);_(@_)</c:formatCode>
                <c:ptCount val="6"/>
                <c:pt idx="0">
                  <c:v>1549</c:v>
                </c:pt>
                <c:pt idx="1">
                  <c:v>992</c:v>
                </c:pt>
                <c:pt idx="2">
                  <c:v>2267</c:v>
                </c:pt>
                <c:pt idx="3">
                  <c:v>3201</c:v>
                </c:pt>
                <c:pt idx="4">
                  <c:v>4008</c:v>
                </c:pt>
                <c:pt idx="5">
                  <c:v>3798</c:v>
                </c:pt>
              </c:numCache>
            </c:numRef>
          </c:val>
        </c:ser>
        <c:ser>
          <c:idx val="2"/>
          <c:order val="2"/>
          <c:tx>
            <c:strRef>
              <c:f>Summary!$A$5</c:f>
              <c:strCache>
                <c:ptCount val="1"/>
                <c:pt idx="0">
                  <c:v>Kinsley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Summary!$B$2:$G$2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Summary!$B$5:$G$5</c:f>
              <c:numCache>
                <c:formatCode>_("$"* #,##0_);_("$"* \(#,##0\);_("$"* "-"??_);_(@_)</c:formatCode>
                <c:ptCount val="6"/>
                <c:pt idx="0">
                  <c:v>2996</c:v>
                </c:pt>
                <c:pt idx="1">
                  <c:v>6948</c:v>
                </c:pt>
                <c:pt idx="2">
                  <c:v>4205</c:v>
                </c:pt>
                <c:pt idx="3">
                  <c:v>5523</c:v>
                </c:pt>
                <c:pt idx="4">
                  <c:v>6597</c:v>
                </c:pt>
                <c:pt idx="5">
                  <c:v>5147</c:v>
                </c:pt>
              </c:numCache>
            </c:numRef>
          </c:val>
        </c:ser>
        <c:ser>
          <c:idx val="3"/>
          <c:order val="3"/>
          <c:tx>
            <c:strRef>
              <c:f>Summary!$A$6</c:f>
              <c:strCache>
                <c:ptCount val="1"/>
                <c:pt idx="0">
                  <c:v>McDonnough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Summary!$B$2:$G$2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Summary!$B$6:$G$6</c:f>
              <c:numCache>
                <c:formatCode>_("$"* #,##0_);_("$"* \(#,##0\);_("$"* "-"??_);_(@_)</c:formatCode>
                <c:ptCount val="6"/>
                <c:pt idx="0">
                  <c:v>2003</c:v>
                </c:pt>
                <c:pt idx="1">
                  <c:v>4190</c:v>
                </c:pt>
                <c:pt idx="2">
                  <c:v>3496</c:v>
                </c:pt>
                <c:pt idx="3">
                  <c:v>1975</c:v>
                </c:pt>
                <c:pt idx="4">
                  <c:v>2936</c:v>
                </c:pt>
                <c:pt idx="5">
                  <c:v>3498</c:v>
                </c:pt>
              </c:numCache>
            </c:numRef>
          </c:val>
        </c:ser>
        <c:ser>
          <c:idx val="4"/>
          <c:order val="4"/>
          <c:tx>
            <c:strRef>
              <c:f>Summary!$A$7</c:f>
              <c:strCache>
                <c:ptCount val="1"/>
                <c:pt idx="0">
                  <c:v>Ross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Summary!$B$2:$G$2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Summary!$B$7:$G$7</c:f>
              <c:numCache>
                <c:formatCode>_("$"* #,##0_);_("$"* \(#,##0\);_("$"* "-"??_);_(@_)</c:formatCode>
                <c:ptCount val="6"/>
                <c:pt idx="0">
                  <c:v>4038</c:v>
                </c:pt>
                <c:pt idx="1">
                  <c:v>2064</c:v>
                </c:pt>
                <c:pt idx="2">
                  <c:v>7015</c:v>
                </c:pt>
                <c:pt idx="3">
                  <c:v>6832</c:v>
                </c:pt>
                <c:pt idx="4">
                  <c:v>5971</c:v>
                </c:pt>
                <c:pt idx="5">
                  <c:v>5497</c:v>
                </c:pt>
              </c:numCache>
            </c:numRef>
          </c:val>
        </c:ser>
        <c:ser>
          <c:idx val="5"/>
          <c:order val="5"/>
          <c:tx>
            <c:strRef>
              <c:f>Summary!$A$8</c:f>
              <c:strCache>
                <c:ptCount val="1"/>
                <c:pt idx="0">
                  <c:v>Shannon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Summary!$B$2:$G$2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Summary!$B$8:$G$8</c:f>
              <c:numCache>
                <c:formatCode>_("$"* #,##0_);_("$"* \(#,##0\);_("$"* "-"??_);_(@_)</c:formatCode>
                <c:ptCount val="6"/>
                <c:pt idx="0">
                  <c:v>1172</c:v>
                </c:pt>
                <c:pt idx="1">
                  <c:v>866</c:v>
                </c:pt>
                <c:pt idx="2">
                  <c:v>2109</c:v>
                </c:pt>
                <c:pt idx="3">
                  <c:v>3385</c:v>
                </c:pt>
                <c:pt idx="4">
                  <c:v>4078</c:v>
                </c:pt>
                <c:pt idx="5">
                  <c:v>3598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56616376"/>
        <c:axId val="256617552"/>
      </c:barChart>
      <c:catAx>
        <c:axId val="2566163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617552"/>
        <c:crosses val="autoZero"/>
        <c:auto val="1"/>
        <c:lblAlgn val="ctr"/>
        <c:lblOffset val="100"/>
        <c:noMultiLvlLbl val="0"/>
      </c:catAx>
      <c:valAx>
        <c:axId val="25661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616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1" workbookViewId="0" zoomToFit="1"/>
  </sheetViews>
  <pageMargins left="0.7" right="0.7" top="0.75" bottom="0.75" header="0.3" footer="0.3"/>
  <pageSetup orientation="landscape" r:id="rId1"/>
  <headerFooter>
    <oddFooter>&amp;LStudent Name&amp;C&amp;A&amp;R&amp;F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171" cy="628707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Table1" displayName="Table1" ref="A12:I50" totalsRowCount="1" headerRowDxfId="13" headerRowCellStyle="nW/6WwycI7DjzkCCf1qXVMUS/pdg5KCEcO/XC1jCVQw=-~R2hAYNXApY+gNIInxkNtRA==">
  <autoFilter ref="A12:I49">
    <filterColumn colId="0">
      <filters>
        <filter val="Avery"/>
        <filter val="Ross"/>
      </filters>
    </filterColumn>
  </autoFilter>
  <sortState ref="A5:I41">
    <sortCondition ref="E5:E41"/>
    <sortCondition ref="D5:D41"/>
  </sortState>
  <tableColumns count="9">
    <tableColumn id="1" name="Agent  Name" totalsRowLabel="Total"/>
    <tableColumn id="2" name="Student ID" dataDxfId="12" totalsRowDxfId="11"/>
    <tableColumn id="3" name="Tour Code" dataDxfId="10" totalsRowDxfId="9"/>
    <tableColumn id="4" name="Trip Description">
      <calculatedColumnFormula>VLOOKUP(C13,tours,2)</calculatedColumnFormula>
    </tableColumn>
    <tableColumn id="5" name="Departure Date" dataDxfId="8">
      <calculatedColumnFormula>VLOOKUP(C13,tours,3)</calculatedColumnFormula>
    </tableColumn>
    <tableColumn id="6" name="Base Cost of Trip" totalsRowFunction="sum" dataDxfId="7" totalsRowDxfId="6" dataCellStyle="i0v9YQLkEF3b64qY5Glpb7DA7GpsITElUkbftYAkiVg=-~u0deXV++LOg+0NnlM1rlzQ==">
      <calculatedColumnFormula>VLOOKUP(C13,tours,4)</calculatedColumnFormula>
    </tableColumn>
    <tableColumn id="7" name="Total Cost with Taxes" totalsRowFunction="sum" dataDxfId="5" totalsRowDxfId="4">
      <calculatedColumnFormula>F13+(F13*B$5)</calculatedColumnFormula>
    </tableColumn>
    <tableColumn id="8" name="Student Payment Plan" totalsRowFunction="sum" dataDxfId="3" totalsRowDxfId="2" dataCellStyle="ClycZ9z+hFYH/zOqVeR5ajoqPfK4Rb5/WsYR6ZVFHsk=-~4zbjgaFAJQM4HWmp37Ev0Q==">
      <calculatedColumnFormula>PMT(B$6/B$7,B$8,-G13)</calculatedColumnFormula>
    </tableColumn>
    <tableColumn id="9" name="Agent Commission" totalsRowFunction="sum" dataDxfId="1" totalsRowDxfId="0" dataCellStyle="Currency">
      <calculatedColumnFormula>VLOOKUP(F13,rates,2)*F13</calculatedColumnFormula>
    </tableColumn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/>
  </sheetViews>
  <sheetFormatPr defaultRowHeight="14.5" x14ac:dyDescent="0.35"/>
  <cols>
    <col min="1" max="1" width="10" bestFit="1" customWidth="1"/>
    <col min="2" max="2" width="11.81640625" bestFit="1" customWidth="1"/>
    <col min="5" max="5" width="28.453125" bestFit="1" customWidth="1"/>
    <col min="6" max="6" width="9.7265625" bestFit="1" customWidth="1"/>
  </cols>
  <sheetData>
    <row r="1" spans="1:7" x14ac:dyDescent="0.35">
      <c r="A1" s="24" t="s">
        <v>31</v>
      </c>
      <c r="B1" s="24" t="s">
        <v>32</v>
      </c>
      <c r="D1" s="24" t="s">
        <v>35</v>
      </c>
      <c r="E1" s="24" t="s">
        <v>36</v>
      </c>
      <c r="F1" s="39" t="s">
        <v>44</v>
      </c>
      <c r="G1" s="39" t="s">
        <v>45</v>
      </c>
    </row>
    <row r="2" spans="1:7" x14ac:dyDescent="0.35">
      <c r="A2" s="17">
        <v>1699</v>
      </c>
      <c r="B2" s="14">
        <v>2.5000000000000001E-2</v>
      </c>
      <c r="D2" s="25">
        <v>10</v>
      </c>
      <c r="E2" s="29" t="s">
        <v>34</v>
      </c>
      <c r="F2" s="43">
        <v>42532</v>
      </c>
      <c r="G2" s="40">
        <v>1699</v>
      </c>
    </row>
    <row r="3" spans="1:7" x14ac:dyDescent="0.35">
      <c r="A3" s="18">
        <v>1749</v>
      </c>
      <c r="B3" s="15">
        <v>0.03</v>
      </c>
      <c r="D3" s="26">
        <v>20</v>
      </c>
      <c r="E3" s="28" t="s">
        <v>11</v>
      </c>
      <c r="F3" s="44">
        <v>42525</v>
      </c>
      <c r="G3" s="41">
        <v>1799</v>
      </c>
    </row>
    <row r="4" spans="1:7" x14ac:dyDescent="0.35">
      <c r="A4" s="18">
        <v>1799</v>
      </c>
      <c r="B4" s="15">
        <v>3.5000000000000003E-2</v>
      </c>
      <c r="D4" s="26">
        <v>30</v>
      </c>
      <c r="E4" s="28" t="s">
        <v>13</v>
      </c>
      <c r="F4" s="44">
        <v>42532</v>
      </c>
      <c r="G4" s="41">
        <v>1899</v>
      </c>
    </row>
    <row r="5" spans="1:7" x14ac:dyDescent="0.35">
      <c r="A5" s="18">
        <v>1849</v>
      </c>
      <c r="B5" s="15">
        <v>0.04</v>
      </c>
      <c r="D5" s="26">
        <v>40</v>
      </c>
      <c r="E5" s="28" t="s">
        <v>10</v>
      </c>
      <c r="F5" s="44">
        <v>42539</v>
      </c>
      <c r="G5" s="41">
        <v>1699</v>
      </c>
    </row>
    <row r="6" spans="1:7" x14ac:dyDescent="0.35">
      <c r="A6" s="19">
        <v>1899</v>
      </c>
      <c r="B6" s="16">
        <v>4.4999999999999998E-2</v>
      </c>
      <c r="D6" s="26">
        <v>50</v>
      </c>
      <c r="E6" s="28" t="s">
        <v>9</v>
      </c>
      <c r="F6" s="44">
        <v>42546</v>
      </c>
      <c r="G6" s="41">
        <v>1749</v>
      </c>
    </row>
    <row r="7" spans="1:7" x14ac:dyDescent="0.35">
      <c r="D7" s="26">
        <v>60</v>
      </c>
      <c r="E7" s="28" t="s">
        <v>12</v>
      </c>
      <c r="F7" s="44">
        <v>42532</v>
      </c>
      <c r="G7" s="41">
        <v>1849</v>
      </c>
    </row>
    <row r="8" spans="1:7" x14ac:dyDescent="0.35">
      <c r="D8" s="27">
        <v>70</v>
      </c>
      <c r="E8" s="54" t="s">
        <v>50</v>
      </c>
      <c r="F8" s="45">
        <v>42546</v>
      </c>
      <c r="G8" s="42">
        <v>1799</v>
      </c>
    </row>
  </sheetData>
  <pageMargins left="0.7" right="0.7" top="0.75" bottom="0.75" header="0.3" footer="0.3"/>
  <pageSetup orientation="portrait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workbookViewId="0">
      <pane ySplit="12" topLeftCell="A13" activePane="bottomLeft" state="frozen"/>
      <selection activeCell="D2" sqref="D2:G8"/>
      <selection pane="bottomLeft" activeCell="G5" sqref="G5"/>
    </sheetView>
  </sheetViews>
  <sheetFormatPr defaultRowHeight="14.5" x14ac:dyDescent="0.35"/>
  <cols>
    <col min="1" max="1" width="15.1796875" customWidth="1"/>
    <col min="2" max="2" width="11" style="11" customWidth="1"/>
    <col min="3" max="3" width="11" style="11" hidden="1" customWidth="1"/>
    <col min="4" max="4" width="28.453125" style="20" bestFit="1" customWidth="1"/>
    <col min="5" max="5" width="14.7265625" bestFit="1" customWidth="1"/>
    <col min="6" max="9" width="11.7265625" customWidth="1"/>
  </cols>
  <sheetData>
    <row r="1" spans="1:9" ht="23.5" x14ac:dyDescent="0.55000000000000004">
      <c r="A1" s="58" t="s">
        <v>1</v>
      </c>
      <c r="B1" s="58"/>
      <c r="C1" s="58"/>
      <c r="D1" s="58"/>
      <c r="E1" s="58"/>
      <c r="F1" s="58"/>
      <c r="G1" s="58"/>
      <c r="H1" s="58"/>
      <c r="I1" s="58"/>
    </row>
    <row r="2" spans="1:9" x14ac:dyDescent="0.35">
      <c r="A2" s="59" t="s">
        <v>0</v>
      </c>
      <c r="B2" s="59"/>
      <c r="C2" s="59"/>
      <c r="D2" s="59"/>
      <c r="E2" s="59"/>
      <c r="F2" s="59"/>
      <c r="G2" s="59"/>
      <c r="H2" s="59"/>
      <c r="I2" s="59"/>
    </row>
    <row r="3" spans="1:9" ht="15" thickBot="1" x14ac:dyDescent="0.4"/>
    <row r="4" spans="1:9" x14ac:dyDescent="0.35">
      <c r="A4" s="55" t="s">
        <v>38</v>
      </c>
      <c r="B4" s="56"/>
      <c r="F4" s="57" t="s">
        <v>40</v>
      </c>
      <c r="G4" s="57"/>
    </row>
    <row r="5" spans="1:9" x14ac:dyDescent="0.35">
      <c r="A5" s="31" t="s">
        <v>39</v>
      </c>
      <c r="B5" s="37">
        <v>0.2</v>
      </c>
      <c r="C5" s="13"/>
      <c r="D5" s="21"/>
      <c r="F5" s="3" t="s">
        <v>20</v>
      </c>
      <c r="G5" s="10">
        <f>SUM(G13:G49)</f>
        <v>79215.600000000049</v>
      </c>
    </row>
    <row r="6" spans="1:9" x14ac:dyDescent="0.35">
      <c r="A6" s="32" t="s">
        <v>41</v>
      </c>
      <c r="B6" s="38">
        <v>7.0000000000000007E-2</v>
      </c>
      <c r="F6" s="3" t="s">
        <v>21</v>
      </c>
      <c r="G6" s="10">
        <f>AVERAGE(G13:G49)</f>
        <v>2140.9621621621636</v>
      </c>
    </row>
    <row r="7" spans="1:9" x14ac:dyDescent="0.35">
      <c r="A7" s="33" t="s">
        <v>42</v>
      </c>
      <c r="B7" s="35">
        <v>12</v>
      </c>
      <c r="F7" s="3" t="s">
        <v>46</v>
      </c>
      <c r="G7" s="10">
        <f>MEDIAN(G13:G49)</f>
        <v>2158.8000000000002</v>
      </c>
    </row>
    <row r="8" spans="1:9" ht="15" thickBot="1" x14ac:dyDescent="0.4">
      <c r="A8" s="34" t="s">
        <v>43</v>
      </c>
      <c r="B8" s="36">
        <v>3</v>
      </c>
      <c r="F8" s="3" t="s">
        <v>22</v>
      </c>
      <c r="G8" s="10">
        <f>MIN(G13:G49)</f>
        <v>2038.8</v>
      </c>
    </row>
    <row r="9" spans="1:9" x14ac:dyDescent="0.35">
      <c r="F9" s="3" t="s">
        <v>23</v>
      </c>
      <c r="G9" s="10">
        <f>MAX(G13:G49)</f>
        <v>2278.8000000000002</v>
      </c>
    </row>
    <row r="10" spans="1:9" x14ac:dyDescent="0.35">
      <c r="F10" s="3" t="s">
        <v>24</v>
      </c>
      <c r="G10" s="1">
        <f ca="1">TODAY()</f>
        <v>41301</v>
      </c>
    </row>
    <row r="11" spans="1:9" x14ac:dyDescent="0.35">
      <c r="B11" s="53"/>
      <c r="C11" s="53"/>
      <c r="F11" s="3"/>
      <c r="G11" s="1"/>
    </row>
    <row r="12" spans="1:9" ht="43.5" x14ac:dyDescent="0.35">
      <c r="A12" s="2" t="s">
        <v>33</v>
      </c>
      <c r="B12" s="2" t="s">
        <v>7</v>
      </c>
      <c r="C12" s="2" t="s">
        <v>37</v>
      </c>
      <c r="D12" s="2" t="s">
        <v>2</v>
      </c>
      <c r="E12" s="2" t="s">
        <v>3</v>
      </c>
      <c r="F12" s="46" t="s">
        <v>4</v>
      </c>
      <c r="G12" s="46" t="s">
        <v>5</v>
      </c>
      <c r="H12" s="46" t="s">
        <v>8</v>
      </c>
      <c r="I12" s="46" t="s">
        <v>6</v>
      </c>
    </row>
    <row r="13" spans="1:9" x14ac:dyDescent="0.35">
      <c r="A13" t="s">
        <v>14</v>
      </c>
      <c r="B13" s="12">
        <v>10001</v>
      </c>
      <c r="C13" s="12">
        <v>20</v>
      </c>
      <c r="D13" t="str">
        <f t="shared" ref="D13:D49" si="0">VLOOKUP(C13,tours,2)</f>
        <v>Check Out the Czech Republic!</v>
      </c>
      <c r="E13" s="1">
        <f t="shared" ref="E13:E49" si="1">VLOOKUP(C13,tours,3)</f>
        <v>42525</v>
      </c>
      <c r="F13" s="9">
        <f t="shared" ref="F13:F49" si="2">VLOOKUP(C13,tours,4)</f>
        <v>1799</v>
      </c>
      <c r="G13" s="10">
        <f>F13+(F13*B$5)</f>
        <v>2158.8000000000002</v>
      </c>
      <c r="H13" s="4">
        <f t="shared" ref="H13:H49" si="3">PMT(B$6/B$7,B$8,-G13)</f>
        <v>728.01161007274834</v>
      </c>
      <c r="I13" s="23">
        <f t="shared" ref="I13:I49" si="4">VLOOKUP(F13,rates,2)*F13</f>
        <v>62.965000000000003</v>
      </c>
    </row>
    <row r="14" spans="1:9" x14ac:dyDescent="0.35">
      <c r="A14" t="s">
        <v>15</v>
      </c>
      <c r="B14" s="12">
        <v>10002</v>
      </c>
      <c r="C14" s="12">
        <v>30</v>
      </c>
      <c r="D14" t="str">
        <f t="shared" si="0"/>
        <v>Croatian Wonders</v>
      </c>
      <c r="E14" s="1">
        <f t="shared" si="1"/>
        <v>42532</v>
      </c>
      <c r="F14" s="9">
        <f t="shared" si="2"/>
        <v>1899</v>
      </c>
      <c r="G14" s="10">
        <f t="shared" ref="G14:G49" si="5">F14+(F14*B$5)</f>
        <v>2278.8000000000002</v>
      </c>
      <c r="H14" s="4">
        <f t="shared" si="3"/>
        <v>768.47918150536361</v>
      </c>
      <c r="I14" s="23">
        <f t="shared" si="4"/>
        <v>85.454999999999998</v>
      </c>
    </row>
    <row r="15" spans="1:9" x14ac:dyDescent="0.35">
      <c r="A15" t="s">
        <v>14</v>
      </c>
      <c r="B15" s="12">
        <v>10003</v>
      </c>
      <c r="C15" s="12">
        <v>10</v>
      </c>
      <c r="D15" t="str">
        <f t="shared" si="0"/>
        <v>Adventures in Canada</v>
      </c>
      <c r="E15" s="1">
        <f t="shared" si="1"/>
        <v>42532</v>
      </c>
      <c r="F15" s="9">
        <f t="shared" si="2"/>
        <v>1699</v>
      </c>
      <c r="G15" s="10">
        <f t="shared" si="5"/>
        <v>2038.8</v>
      </c>
      <c r="H15" s="4">
        <f t="shared" si="3"/>
        <v>687.54403864013307</v>
      </c>
      <c r="I15" s="23">
        <f t="shared" si="4"/>
        <v>42.475000000000001</v>
      </c>
    </row>
    <row r="16" spans="1:9" x14ac:dyDescent="0.35">
      <c r="A16" t="s">
        <v>17</v>
      </c>
      <c r="B16" s="12">
        <v>10004</v>
      </c>
      <c r="C16" s="12">
        <v>50</v>
      </c>
      <c r="D16" t="str">
        <f t="shared" si="0"/>
        <v>Parisian Pleasures</v>
      </c>
      <c r="E16" s="1">
        <f t="shared" si="1"/>
        <v>42546</v>
      </c>
      <c r="F16" s="9">
        <f t="shared" si="2"/>
        <v>1749</v>
      </c>
      <c r="G16" s="10">
        <f t="shared" si="5"/>
        <v>2098.8000000000002</v>
      </c>
      <c r="H16" s="4">
        <f t="shared" si="3"/>
        <v>707.77782435644076</v>
      </c>
      <c r="I16" s="23">
        <f t="shared" si="4"/>
        <v>52.47</v>
      </c>
    </row>
    <row r="17" spans="1:9" x14ac:dyDescent="0.35">
      <c r="A17" t="s">
        <v>18</v>
      </c>
      <c r="B17" s="12">
        <v>10005</v>
      </c>
      <c r="C17" s="12">
        <v>60</v>
      </c>
      <c r="D17" t="str">
        <f t="shared" si="0"/>
        <v>Roaming  Rome</v>
      </c>
      <c r="E17" s="1">
        <f t="shared" si="1"/>
        <v>42532</v>
      </c>
      <c r="F17" s="9">
        <f t="shared" si="2"/>
        <v>1849</v>
      </c>
      <c r="G17" s="10">
        <f t="shared" si="5"/>
        <v>2218.8000000000002</v>
      </c>
      <c r="H17" s="4">
        <f t="shared" si="3"/>
        <v>748.24539578905603</v>
      </c>
      <c r="I17" s="23">
        <f t="shared" si="4"/>
        <v>73.960000000000008</v>
      </c>
    </row>
    <row r="18" spans="1:9" x14ac:dyDescent="0.35">
      <c r="A18" t="s">
        <v>19</v>
      </c>
      <c r="B18" s="12">
        <v>10006</v>
      </c>
      <c r="C18" s="12">
        <v>70</v>
      </c>
      <c r="D18" t="str">
        <f t="shared" si="0"/>
        <v>Viva España</v>
      </c>
      <c r="E18" s="1">
        <f t="shared" si="1"/>
        <v>42546</v>
      </c>
      <c r="F18" s="9">
        <f t="shared" si="2"/>
        <v>1799</v>
      </c>
      <c r="G18" s="10">
        <f t="shared" si="5"/>
        <v>2158.8000000000002</v>
      </c>
      <c r="H18" s="4">
        <f t="shared" si="3"/>
        <v>728.01161007274834</v>
      </c>
      <c r="I18" s="23">
        <f t="shared" si="4"/>
        <v>62.965000000000003</v>
      </c>
    </row>
    <row r="19" spans="1:9" x14ac:dyDescent="0.35">
      <c r="A19" t="s">
        <v>15</v>
      </c>
      <c r="B19" s="12">
        <v>10007</v>
      </c>
      <c r="C19" s="12">
        <v>10</v>
      </c>
      <c r="D19" t="str">
        <f t="shared" si="0"/>
        <v>Adventures in Canada</v>
      </c>
      <c r="E19" s="1">
        <f t="shared" si="1"/>
        <v>42532</v>
      </c>
      <c r="F19" s="9">
        <f t="shared" si="2"/>
        <v>1699</v>
      </c>
      <c r="G19" s="10">
        <f t="shared" si="5"/>
        <v>2038.8</v>
      </c>
      <c r="H19" s="4">
        <f t="shared" si="3"/>
        <v>687.54403864013307</v>
      </c>
      <c r="I19" s="23">
        <f t="shared" si="4"/>
        <v>42.475000000000001</v>
      </c>
    </row>
    <row r="20" spans="1:9" x14ac:dyDescent="0.35">
      <c r="A20" t="s">
        <v>18</v>
      </c>
      <c r="B20" s="12">
        <v>10008</v>
      </c>
      <c r="C20" s="12">
        <v>40</v>
      </c>
      <c r="D20" t="str">
        <f t="shared" si="0"/>
        <v>Live it Up London</v>
      </c>
      <c r="E20" s="1">
        <f t="shared" si="1"/>
        <v>42539</v>
      </c>
      <c r="F20" s="9">
        <f t="shared" si="2"/>
        <v>1699</v>
      </c>
      <c r="G20" s="10">
        <f t="shared" si="5"/>
        <v>2038.8</v>
      </c>
      <c r="H20" s="4">
        <f t="shared" si="3"/>
        <v>687.54403864013307</v>
      </c>
      <c r="I20" s="23">
        <f t="shared" si="4"/>
        <v>42.475000000000001</v>
      </c>
    </row>
    <row r="21" spans="1:9" x14ac:dyDescent="0.35">
      <c r="A21" t="s">
        <v>17</v>
      </c>
      <c r="B21" s="12">
        <v>10009</v>
      </c>
      <c r="C21" s="12">
        <v>50</v>
      </c>
      <c r="D21" t="str">
        <f t="shared" si="0"/>
        <v>Parisian Pleasures</v>
      </c>
      <c r="E21" s="1">
        <f t="shared" si="1"/>
        <v>42546</v>
      </c>
      <c r="F21" s="9">
        <f t="shared" si="2"/>
        <v>1749</v>
      </c>
      <c r="G21" s="10">
        <f t="shared" si="5"/>
        <v>2098.8000000000002</v>
      </c>
      <c r="H21" s="4">
        <f t="shared" si="3"/>
        <v>707.77782435644076</v>
      </c>
      <c r="I21" s="23">
        <f t="shared" si="4"/>
        <v>52.47</v>
      </c>
    </row>
    <row r="22" spans="1:9" x14ac:dyDescent="0.35">
      <c r="A22" t="s">
        <v>18</v>
      </c>
      <c r="B22" s="12">
        <v>10010</v>
      </c>
      <c r="C22" s="12">
        <v>60</v>
      </c>
      <c r="D22" t="str">
        <f t="shared" si="0"/>
        <v>Roaming  Rome</v>
      </c>
      <c r="E22" s="1">
        <f t="shared" si="1"/>
        <v>42532</v>
      </c>
      <c r="F22" s="9">
        <f t="shared" si="2"/>
        <v>1849</v>
      </c>
      <c r="G22" s="10">
        <f t="shared" si="5"/>
        <v>2218.8000000000002</v>
      </c>
      <c r="H22" s="4">
        <f t="shared" si="3"/>
        <v>748.24539578905603</v>
      </c>
      <c r="I22" s="23">
        <f t="shared" si="4"/>
        <v>73.960000000000008</v>
      </c>
    </row>
    <row r="23" spans="1:9" x14ac:dyDescent="0.35">
      <c r="A23" t="s">
        <v>19</v>
      </c>
      <c r="B23" s="12">
        <v>10011</v>
      </c>
      <c r="C23" s="12">
        <v>70</v>
      </c>
      <c r="D23" t="str">
        <f t="shared" si="0"/>
        <v>Viva España</v>
      </c>
      <c r="E23" s="1">
        <f t="shared" si="1"/>
        <v>42546</v>
      </c>
      <c r="F23" s="9">
        <f t="shared" si="2"/>
        <v>1799</v>
      </c>
      <c r="G23" s="10">
        <f t="shared" si="5"/>
        <v>2158.8000000000002</v>
      </c>
      <c r="H23" s="4">
        <f t="shared" si="3"/>
        <v>728.01161007274834</v>
      </c>
      <c r="I23" s="23">
        <f t="shared" si="4"/>
        <v>62.965000000000003</v>
      </c>
    </row>
    <row r="24" spans="1:9" x14ac:dyDescent="0.35">
      <c r="A24" t="s">
        <v>14</v>
      </c>
      <c r="B24" s="12">
        <v>10012</v>
      </c>
      <c r="C24" s="12">
        <v>20</v>
      </c>
      <c r="D24" t="str">
        <f t="shared" si="0"/>
        <v>Check Out the Czech Republic!</v>
      </c>
      <c r="E24" s="1">
        <f t="shared" si="1"/>
        <v>42525</v>
      </c>
      <c r="F24" s="9">
        <f t="shared" si="2"/>
        <v>1799</v>
      </c>
      <c r="G24" s="10">
        <f t="shared" si="5"/>
        <v>2158.8000000000002</v>
      </c>
      <c r="H24" s="4">
        <f t="shared" si="3"/>
        <v>728.01161007274834</v>
      </c>
      <c r="I24" s="23">
        <f t="shared" si="4"/>
        <v>62.965000000000003</v>
      </c>
    </row>
    <row r="25" spans="1:9" x14ac:dyDescent="0.35">
      <c r="A25" t="s">
        <v>16</v>
      </c>
      <c r="B25" s="12">
        <v>10013</v>
      </c>
      <c r="C25" s="12">
        <v>40</v>
      </c>
      <c r="D25" t="str">
        <f t="shared" si="0"/>
        <v>Live it Up London</v>
      </c>
      <c r="E25" s="1">
        <f t="shared" si="1"/>
        <v>42539</v>
      </c>
      <c r="F25" s="9">
        <f t="shared" si="2"/>
        <v>1699</v>
      </c>
      <c r="G25" s="10">
        <f t="shared" si="5"/>
        <v>2038.8</v>
      </c>
      <c r="H25" s="4">
        <f t="shared" si="3"/>
        <v>687.54403864013307</v>
      </c>
      <c r="I25" s="23">
        <f t="shared" si="4"/>
        <v>42.475000000000001</v>
      </c>
    </row>
    <row r="26" spans="1:9" x14ac:dyDescent="0.35">
      <c r="A26" t="s">
        <v>15</v>
      </c>
      <c r="B26" s="12">
        <v>10014</v>
      </c>
      <c r="C26" s="12">
        <v>70</v>
      </c>
      <c r="D26" t="str">
        <f t="shared" si="0"/>
        <v>Viva España</v>
      </c>
      <c r="E26" s="1">
        <f t="shared" si="1"/>
        <v>42546</v>
      </c>
      <c r="F26" s="9">
        <f t="shared" si="2"/>
        <v>1799</v>
      </c>
      <c r="G26" s="10">
        <f t="shared" si="5"/>
        <v>2158.8000000000002</v>
      </c>
      <c r="H26" s="4">
        <f t="shared" si="3"/>
        <v>728.01161007274834</v>
      </c>
      <c r="I26" s="23">
        <f t="shared" si="4"/>
        <v>62.965000000000003</v>
      </c>
    </row>
    <row r="27" spans="1:9" x14ac:dyDescent="0.35">
      <c r="A27" t="s">
        <v>14</v>
      </c>
      <c r="B27" s="12">
        <v>10015</v>
      </c>
      <c r="C27" s="12">
        <v>30</v>
      </c>
      <c r="D27" t="str">
        <f t="shared" si="0"/>
        <v>Croatian Wonders</v>
      </c>
      <c r="E27" s="1">
        <f t="shared" si="1"/>
        <v>42532</v>
      </c>
      <c r="F27" s="9">
        <f t="shared" si="2"/>
        <v>1899</v>
      </c>
      <c r="G27" s="10">
        <f t="shared" si="5"/>
        <v>2278.8000000000002</v>
      </c>
      <c r="H27" s="4">
        <f t="shared" si="3"/>
        <v>768.47918150536361</v>
      </c>
      <c r="I27" s="23">
        <f t="shared" si="4"/>
        <v>85.454999999999998</v>
      </c>
    </row>
    <row r="28" spans="1:9" x14ac:dyDescent="0.35">
      <c r="A28" t="s">
        <v>17</v>
      </c>
      <c r="B28" s="12">
        <v>10016</v>
      </c>
      <c r="C28" s="12">
        <v>20</v>
      </c>
      <c r="D28" t="str">
        <f t="shared" si="0"/>
        <v>Check Out the Czech Republic!</v>
      </c>
      <c r="E28" s="1">
        <f t="shared" si="1"/>
        <v>42525</v>
      </c>
      <c r="F28" s="9">
        <f t="shared" si="2"/>
        <v>1799</v>
      </c>
      <c r="G28" s="10">
        <f t="shared" si="5"/>
        <v>2158.8000000000002</v>
      </c>
      <c r="H28" s="4">
        <f t="shared" si="3"/>
        <v>728.01161007274834</v>
      </c>
      <c r="I28" s="23">
        <f t="shared" si="4"/>
        <v>62.965000000000003</v>
      </c>
    </row>
    <row r="29" spans="1:9" x14ac:dyDescent="0.35">
      <c r="A29" t="s">
        <v>17</v>
      </c>
      <c r="B29" s="12">
        <v>10017</v>
      </c>
      <c r="C29" s="12">
        <v>30</v>
      </c>
      <c r="D29" t="str">
        <f t="shared" si="0"/>
        <v>Croatian Wonders</v>
      </c>
      <c r="E29" s="1">
        <f t="shared" si="1"/>
        <v>42532</v>
      </c>
      <c r="F29" s="9">
        <f t="shared" si="2"/>
        <v>1899</v>
      </c>
      <c r="G29" s="10">
        <f t="shared" si="5"/>
        <v>2278.8000000000002</v>
      </c>
      <c r="H29" s="4">
        <f t="shared" si="3"/>
        <v>768.47918150536361</v>
      </c>
      <c r="I29" s="23">
        <f t="shared" si="4"/>
        <v>85.454999999999998</v>
      </c>
    </row>
    <row r="30" spans="1:9" x14ac:dyDescent="0.35">
      <c r="A30" t="s">
        <v>15</v>
      </c>
      <c r="B30" s="12">
        <v>10018</v>
      </c>
      <c r="C30" s="12">
        <v>10</v>
      </c>
      <c r="D30" t="str">
        <f t="shared" si="0"/>
        <v>Adventures in Canada</v>
      </c>
      <c r="E30" s="1">
        <f t="shared" si="1"/>
        <v>42532</v>
      </c>
      <c r="F30" s="9">
        <f t="shared" si="2"/>
        <v>1699</v>
      </c>
      <c r="G30" s="10">
        <f t="shared" si="5"/>
        <v>2038.8</v>
      </c>
      <c r="H30" s="4">
        <f t="shared" si="3"/>
        <v>687.54403864013307</v>
      </c>
      <c r="I30" s="23">
        <f t="shared" si="4"/>
        <v>42.475000000000001</v>
      </c>
    </row>
    <row r="31" spans="1:9" x14ac:dyDescent="0.35">
      <c r="A31" t="s">
        <v>16</v>
      </c>
      <c r="B31" s="12">
        <v>10019</v>
      </c>
      <c r="C31" s="12">
        <v>10</v>
      </c>
      <c r="D31" t="str">
        <f t="shared" si="0"/>
        <v>Adventures in Canada</v>
      </c>
      <c r="E31" s="1">
        <f t="shared" si="1"/>
        <v>42532</v>
      </c>
      <c r="F31" s="9">
        <f t="shared" si="2"/>
        <v>1699</v>
      </c>
      <c r="G31" s="10">
        <f t="shared" si="5"/>
        <v>2038.8</v>
      </c>
      <c r="H31" s="4">
        <f t="shared" si="3"/>
        <v>687.54403864013307</v>
      </c>
      <c r="I31" s="23">
        <f t="shared" si="4"/>
        <v>42.475000000000001</v>
      </c>
    </row>
    <row r="32" spans="1:9" x14ac:dyDescent="0.35">
      <c r="A32" t="s">
        <v>14</v>
      </c>
      <c r="B32" s="12">
        <v>10020</v>
      </c>
      <c r="C32" s="12">
        <v>50</v>
      </c>
      <c r="D32" t="str">
        <f t="shared" si="0"/>
        <v>Parisian Pleasures</v>
      </c>
      <c r="E32" s="1">
        <f t="shared" si="1"/>
        <v>42546</v>
      </c>
      <c r="F32" s="9">
        <f t="shared" si="2"/>
        <v>1749</v>
      </c>
      <c r="G32" s="10">
        <f t="shared" si="5"/>
        <v>2098.8000000000002</v>
      </c>
      <c r="H32" s="4">
        <f t="shared" si="3"/>
        <v>707.77782435644076</v>
      </c>
      <c r="I32" s="23">
        <f t="shared" si="4"/>
        <v>52.47</v>
      </c>
    </row>
    <row r="33" spans="1:9" x14ac:dyDescent="0.35">
      <c r="A33" t="s">
        <v>18</v>
      </c>
      <c r="B33" s="12">
        <v>10021</v>
      </c>
      <c r="C33" s="12">
        <v>40</v>
      </c>
      <c r="D33" t="str">
        <f t="shared" si="0"/>
        <v>Live it Up London</v>
      </c>
      <c r="E33" s="1">
        <f t="shared" si="1"/>
        <v>42539</v>
      </c>
      <c r="F33" s="9">
        <f t="shared" si="2"/>
        <v>1699</v>
      </c>
      <c r="G33" s="10">
        <f t="shared" si="5"/>
        <v>2038.8</v>
      </c>
      <c r="H33" s="4">
        <f t="shared" si="3"/>
        <v>687.54403864013307</v>
      </c>
      <c r="I33" s="23">
        <f t="shared" si="4"/>
        <v>42.475000000000001</v>
      </c>
    </row>
    <row r="34" spans="1:9" x14ac:dyDescent="0.35">
      <c r="A34" t="s">
        <v>14</v>
      </c>
      <c r="B34" s="12">
        <v>10022</v>
      </c>
      <c r="C34" s="12">
        <v>60</v>
      </c>
      <c r="D34" t="str">
        <f t="shared" si="0"/>
        <v>Roaming  Rome</v>
      </c>
      <c r="E34" s="1">
        <f t="shared" si="1"/>
        <v>42532</v>
      </c>
      <c r="F34" s="9">
        <f t="shared" si="2"/>
        <v>1849</v>
      </c>
      <c r="G34" s="10">
        <f t="shared" si="5"/>
        <v>2218.8000000000002</v>
      </c>
      <c r="H34" s="4">
        <f t="shared" si="3"/>
        <v>748.24539578905603</v>
      </c>
      <c r="I34" s="23">
        <f t="shared" si="4"/>
        <v>73.960000000000008</v>
      </c>
    </row>
    <row r="35" spans="1:9" x14ac:dyDescent="0.35">
      <c r="A35" t="s">
        <v>18</v>
      </c>
      <c r="B35" s="22">
        <v>10023</v>
      </c>
      <c r="C35" s="22">
        <v>10</v>
      </c>
      <c r="D35" t="str">
        <f t="shared" si="0"/>
        <v>Adventures in Canada</v>
      </c>
      <c r="E35" s="1">
        <f t="shared" si="1"/>
        <v>42532</v>
      </c>
      <c r="F35" s="9">
        <f t="shared" si="2"/>
        <v>1699</v>
      </c>
      <c r="G35" s="10">
        <f t="shared" si="5"/>
        <v>2038.8</v>
      </c>
      <c r="H35" s="4">
        <f t="shared" si="3"/>
        <v>687.54403864013307</v>
      </c>
      <c r="I35" s="23">
        <f t="shared" si="4"/>
        <v>42.475000000000001</v>
      </c>
    </row>
    <row r="36" spans="1:9" x14ac:dyDescent="0.35">
      <c r="A36" t="s">
        <v>18</v>
      </c>
      <c r="B36" s="22">
        <v>10024</v>
      </c>
      <c r="C36" s="22">
        <v>10</v>
      </c>
      <c r="D36" t="str">
        <f t="shared" si="0"/>
        <v>Adventures in Canada</v>
      </c>
      <c r="E36" s="1">
        <f t="shared" si="1"/>
        <v>42532</v>
      </c>
      <c r="F36" s="9">
        <f t="shared" si="2"/>
        <v>1699</v>
      </c>
      <c r="G36" s="10">
        <f t="shared" si="5"/>
        <v>2038.8</v>
      </c>
      <c r="H36" s="4">
        <f t="shared" si="3"/>
        <v>687.54403864013307</v>
      </c>
      <c r="I36" s="23">
        <f t="shared" si="4"/>
        <v>42.475000000000001</v>
      </c>
    </row>
    <row r="37" spans="1:9" x14ac:dyDescent="0.35">
      <c r="A37" t="s">
        <v>15</v>
      </c>
      <c r="B37" s="12">
        <v>10025</v>
      </c>
      <c r="C37" s="12">
        <v>20</v>
      </c>
      <c r="D37" t="str">
        <f t="shared" si="0"/>
        <v>Check Out the Czech Republic!</v>
      </c>
      <c r="E37" s="1">
        <f t="shared" si="1"/>
        <v>42525</v>
      </c>
      <c r="F37" s="9">
        <f t="shared" si="2"/>
        <v>1799</v>
      </c>
      <c r="G37" s="10">
        <f t="shared" si="5"/>
        <v>2158.8000000000002</v>
      </c>
      <c r="H37" s="4">
        <f t="shared" si="3"/>
        <v>728.01161007274834</v>
      </c>
      <c r="I37" s="23">
        <f t="shared" si="4"/>
        <v>62.965000000000003</v>
      </c>
    </row>
    <row r="38" spans="1:9" x14ac:dyDescent="0.35">
      <c r="A38" t="s">
        <v>16</v>
      </c>
      <c r="B38" s="12">
        <v>10026</v>
      </c>
      <c r="C38" s="12">
        <v>20</v>
      </c>
      <c r="D38" t="str">
        <f t="shared" si="0"/>
        <v>Check Out the Czech Republic!</v>
      </c>
      <c r="E38" s="1">
        <f t="shared" si="1"/>
        <v>42525</v>
      </c>
      <c r="F38" s="9">
        <f t="shared" si="2"/>
        <v>1799</v>
      </c>
      <c r="G38" s="10">
        <f t="shared" si="5"/>
        <v>2158.8000000000002</v>
      </c>
      <c r="H38" s="4">
        <f t="shared" si="3"/>
        <v>728.01161007274834</v>
      </c>
      <c r="I38" s="23">
        <f t="shared" si="4"/>
        <v>62.965000000000003</v>
      </c>
    </row>
    <row r="39" spans="1:9" x14ac:dyDescent="0.35">
      <c r="A39" t="s">
        <v>17</v>
      </c>
      <c r="B39" s="11">
        <v>10027</v>
      </c>
      <c r="C39" s="11">
        <v>20</v>
      </c>
      <c r="D39" t="str">
        <f t="shared" si="0"/>
        <v>Check Out the Czech Republic!</v>
      </c>
      <c r="E39" s="1">
        <f t="shared" si="1"/>
        <v>42525</v>
      </c>
      <c r="F39" s="9">
        <f t="shared" si="2"/>
        <v>1799</v>
      </c>
      <c r="G39" s="10">
        <f t="shared" si="5"/>
        <v>2158.8000000000002</v>
      </c>
      <c r="H39" s="4">
        <f t="shared" si="3"/>
        <v>728.01161007274834</v>
      </c>
      <c r="I39" s="23">
        <f t="shared" si="4"/>
        <v>62.965000000000003</v>
      </c>
    </row>
    <row r="40" spans="1:9" x14ac:dyDescent="0.35">
      <c r="A40" t="s">
        <v>16</v>
      </c>
      <c r="B40" s="11">
        <v>10028</v>
      </c>
      <c r="C40" s="11">
        <v>40</v>
      </c>
      <c r="D40" t="str">
        <f t="shared" si="0"/>
        <v>Live it Up London</v>
      </c>
      <c r="E40" s="1">
        <f t="shared" si="1"/>
        <v>42539</v>
      </c>
      <c r="F40" s="9">
        <f t="shared" si="2"/>
        <v>1699</v>
      </c>
      <c r="G40" s="10">
        <f t="shared" si="5"/>
        <v>2038.8</v>
      </c>
      <c r="H40" s="4">
        <f t="shared" si="3"/>
        <v>687.54403864013307</v>
      </c>
      <c r="I40" s="23">
        <f t="shared" si="4"/>
        <v>42.475000000000001</v>
      </c>
    </row>
    <row r="41" spans="1:9" x14ac:dyDescent="0.35">
      <c r="A41" t="s">
        <v>17</v>
      </c>
      <c r="B41" s="11">
        <v>10029</v>
      </c>
      <c r="C41" s="11">
        <v>40</v>
      </c>
      <c r="D41" t="str">
        <f t="shared" si="0"/>
        <v>Live it Up London</v>
      </c>
      <c r="E41" s="1">
        <f t="shared" si="1"/>
        <v>42539</v>
      </c>
      <c r="F41" s="9">
        <f t="shared" si="2"/>
        <v>1699</v>
      </c>
      <c r="G41" s="10">
        <f t="shared" si="5"/>
        <v>2038.8</v>
      </c>
      <c r="H41" s="4">
        <f t="shared" si="3"/>
        <v>687.54403864013307</v>
      </c>
      <c r="I41" s="23">
        <f t="shared" si="4"/>
        <v>42.475000000000001</v>
      </c>
    </row>
    <row r="42" spans="1:9" x14ac:dyDescent="0.35">
      <c r="A42" t="s">
        <v>16</v>
      </c>
      <c r="B42" s="11">
        <v>10030</v>
      </c>
      <c r="C42" s="11">
        <v>50</v>
      </c>
      <c r="D42" t="str">
        <f t="shared" si="0"/>
        <v>Parisian Pleasures</v>
      </c>
      <c r="E42" s="1">
        <f t="shared" si="1"/>
        <v>42546</v>
      </c>
      <c r="F42" s="9">
        <f t="shared" si="2"/>
        <v>1749</v>
      </c>
      <c r="G42" s="10">
        <f t="shared" si="5"/>
        <v>2098.8000000000002</v>
      </c>
      <c r="H42" s="4">
        <f t="shared" si="3"/>
        <v>707.77782435644076</v>
      </c>
      <c r="I42" s="23">
        <f t="shared" si="4"/>
        <v>52.47</v>
      </c>
    </row>
    <row r="43" spans="1:9" x14ac:dyDescent="0.35">
      <c r="A43" t="s">
        <v>14</v>
      </c>
      <c r="B43" s="12">
        <v>10031</v>
      </c>
      <c r="C43" s="12">
        <v>70</v>
      </c>
      <c r="D43" t="str">
        <f t="shared" si="0"/>
        <v>Viva España</v>
      </c>
      <c r="E43" s="1">
        <f t="shared" si="1"/>
        <v>42546</v>
      </c>
      <c r="F43" s="9">
        <f t="shared" si="2"/>
        <v>1799</v>
      </c>
      <c r="G43" s="10">
        <f t="shared" si="5"/>
        <v>2158.8000000000002</v>
      </c>
      <c r="H43" s="4">
        <f t="shared" si="3"/>
        <v>728.01161007274834</v>
      </c>
      <c r="I43" s="23">
        <f t="shared" si="4"/>
        <v>62.965000000000003</v>
      </c>
    </row>
    <row r="44" spans="1:9" x14ac:dyDescent="0.35">
      <c r="A44" t="s">
        <v>17</v>
      </c>
      <c r="B44" s="12">
        <v>10032</v>
      </c>
      <c r="C44" s="12">
        <v>60</v>
      </c>
      <c r="D44" t="str">
        <f t="shared" si="0"/>
        <v>Roaming  Rome</v>
      </c>
      <c r="E44" s="1">
        <f t="shared" si="1"/>
        <v>42532</v>
      </c>
      <c r="F44" s="9">
        <f t="shared" si="2"/>
        <v>1849</v>
      </c>
      <c r="G44" s="10">
        <f t="shared" si="5"/>
        <v>2218.8000000000002</v>
      </c>
      <c r="H44" s="4">
        <f t="shared" si="3"/>
        <v>748.24539578905603</v>
      </c>
      <c r="I44" s="23">
        <f t="shared" si="4"/>
        <v>73.960000000000008</v>
      </c>
    </row>
    <row r="45" spans="1:9" x14ac:dyDescent="0.35">
      <c r="A45" t="s">
        <v>15</v>
      </c>
      <c r="B45" s="12">
        <v>10033</v>
      </c>
      <c r="C45" s="12">
        <v>60</v>
      </c>
      <c r="D45" t="str">
        <f t="shared" si="0"/>
        <v>Roaming  Rome</v>
      </c>
      <c r="E45" s="1">
        <f t="shared" si="1"/>
        <v>42532</v>
      </c>
      <c r="F45" s="9">
        <f t="shared" si="2"/>
        <v>1849</v>
      </c>
      <c r="G45" s="10">
        <f t="shared" si="5"/>
        <v>2218.8000000000002</v>
      </c>
      <c r="H45" s="4">
        <f t="shared" si="3"/>
        <v>748.24539578905603</v>
      </c>
      <c r="I45" s="23">
        <f t="shared" si="4"/>
        <v>73.960000000000008</v>
      </c>
    </row>
    <row r="46" spans="1:9" x14ac:dyDescent="0.35">
      <c r="A46" t="s">
        <v>18</v>
      </c>
      <c r="B46" s="12">
        <v>10034</v>
      </c>
      <c r="C46" s="12">
        <v>70</v>
      </c>
      <c r="D46" t="str">
        <f t="shared" si="0"/>
        <v>Viva España</v>
      </c>
      <c r="E46" s="1">
        <f t="shared" si="1"/>
        <v>42546</v>
      </c>
      <c r="F46" s="9">
        <f t="shared" si="2"/>
        <v>1799</v>
      </c>
      <c r="G46" s="10">
        <f t="shared" si="5"/>
        <v>2158.8000000000002</v>
      </c>
      <c r="H46" s="4">
        <f t="shared" si="3"/>
        <v>728.01161007274834</v>
      </c>
      <c r="I46" s="23">
        <f t="shared" si="4"/>
        <v>62.965000000000003</v>
      </c>
    </row>
    <row r="47" spans="1:9" x14ac:dyDescent="0.35">
      <c r="A47" t="s">
        <v>15</v>
      </c>
      <c r="B47" s="11">
        <v>10035</v>
      </c>
      <c r="C47" s="11">
        <v>30</v>
      </c>
      <c r="D47" t="str">
        <f t="shared" si="0"/>
        <v>Croatian Wonders</v>
      </c>
      <c r="E47" s="1">
        <f t="shared" si="1"/>
        <v>42532</v>
      </c>
      <c r="F47" s="9">
        <f t="shared" si="2"/>
        <v>1899</v>
      </c>
      <c r="G47" s="10">
        <f t="shared" si="5"/>
        <v>2278.8000000000002</v>
      </c>
      <c r="H47" s="4">
        <f t="shared" si="3"/>
        <v>768.47918150536361</v>
      </c>
      <c r="I47" s="23">
        <f t="shared" si="4"/>
        <v>85.454999999999998</v>
      </c>
    </row>
    <row r="48" spans="1:9" x14ac:dyDescent="0.35">
      <c r="A48" t="s">
        <v>18</v>
      </c>
      <c r="B48" s="11">
        <v>10036</v>
      </c>
      <c r="C48" s="11">
        <v>30</v>
      </c>
      <c r="D48" t="str">
        <f t="shared" si="0"/>
        <v>Croatian Wonders</v>
      </c>
      <c r="E48" s="1">
        <f t="shared" si="1"/>
        <v>42532</v>
      </c>
      <c r="F48" s="9">
        <f t="shared" si="2"/>
        <v>1899</v>
      </c>
      <c r="G48" s="10">
        <f t="shared" si="5"/>
        <v>2278.8000000000002</v>
      </c>
      <c r="H48" s="4">
        <f t="shared" si="3"/>
        <v>768.47918150536361</v>
      </c>
      <c r="I48" s="23">
        <f t="shared" si="4"/>
        <v>85.454999999999998</v>
      </c>
    </row>
    <row r="49" spans="1:9" x14ac:dyDescent="0.35">
      <c r="A49" t="s">
        <v>18</v>
      </c>
      <c r="B49" s="12">
        <v>10037</v>
      </c>
      <c r="C49" s="12">
        <v>20</v>
      </c>
      <c r="D49" t="str">
        <f t="shared" si="0"/>
        <v>Check Out the Czech Republic!</v>
      </c>
      <c r="E49" s="1">
        <f t="shared" si="1"/>
        <v>42525</v>
      </c>
      <c r="F49" s="9">
        <f t="shared" si="2"/>
        <v>1799</v>
      </c>
      <c r="G49" s="10">
        <f t="shared" si="5"/>
        <v>2158.8000000000002</v>
      </c>
      <c r="H49" s="4">
        <f t="shared" si="3"/>
        <v>728.01161007274834</v>
      </c>
      <c r="I49" s="23">
        <f t="shared" si="4"/>
        <v>62.965000000000003</v>
      </c>
    </row>
    <row r="50" spans="1:9" x14ac:dyDescent="0.35">
      <c r="B50" s="12"/>
      <c r="C50" s="12"/>
      <c r="D50"/>
      <c r="E50" s="1"/>
      <c r="F50" s="9"/>
      <c r="G50" s="10"/>
      <c r="H50" s="4"/>
      <c r="I50" s="23"/>
    </row>
    <row r="51" spans="1:9" x14ac:dyDescent="0.35">
      <c r="B51" s="12"/>
      <c r="C51" s="12"/>
      <c r="D51"/>
      <c r="E51" s="1"/>
      <c r="F51" s="9"/>
      <c r="G51" s="10"/>
      <c r="H51" s="4"/>
      <c r="I51" s="23"/>
    </row>
    <row r="60" spans="1:9" x14ac:dyDescent="0.35">
      <c r="F60" s="3"/>
    </row>
    <row r="61" spans="1:9" x14ac:dyDescent="0.35">
      <c r="F61" s="5"/>
    </row>
  </sheetData>
  <sortState ref="A5:I43">
    <sortCondition ref="B5:B43"/>
  </sortState>
  <mergeCells count="4">
    <mergeCell ref="A4:B4"/>
    <mergeCell ref="F4:G4"/>
    <mergeCell ref="A1:I1"/>
    <mergeCell ref="A2:I2"/>
  </mergeCells>
  <conditionalFormatting sqref="G13:G49">
    <cfRule type="aboveAverage" dxfId="14" priority="1"/>
  </conditionalFormatting>
  <pageMargins left="0.2" right="0.2" top="0.75" bottom="0.75" header="0.3" footer="0.3"/>
  <pageSetup scale="87" orientation="portrait" r:id="rId1"/>
  <headerFooter>
    <oddFooter>&amp;LStudent Name&amp;C&amp;A&amp;R&amp;F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workbookViewId="0">
      <pane ySplit="12" topLeftCell="A13" activePane="bottomLeft" state="frozen"/>
      <selection activeCell="D2" sqref="D2:G8"/>
      <selection pane="bottomLeft" activeCell="G10" sqref="G10"/>
    </sheetView>
  </sheetViews>
  <sheetFormatPr defaultRowHeight="14.5" x14ac:dyDescent="0.35"/>
  <cols>
    <col min="1" max="1" width="15.1796875" customWidth="1"/>
    <col min="2" max="2" width="12.453125" style="30" customWidth="1"/>
    <col min="3" max="3" width="12.1796875" style="30" hidden="1" customWidth="1"/>
    <col min="4" max="4" width="28.453125" style="20" bestFit="1" customWidth="1"/>
    <col min="5" max="5" width="16.7265625" customWidth="1"/>
    <col min="6" max="6" width="17.7265625" customWidth="1"/>
    <col min="7" max="7" width="21.7265625" customWidth="1"/>
    <col min="8" max="8" width="22.7265625" customWidth="1"/>
    <col min="9" max="9" width="19.7265625" customWidth="1"/>
  </cols>
  <sheetData>
    <row r="1" spans="1:9" ht="23.5" x14ac:dyDescent="0.55000000000000004">
      <c r="A1" s="58" t="s">
        <v>1</v>
      </c>
      <c r="B1" s="58"/>
      <c r="C1" s="58"/>
      <c r="D1" s="58"/>
      <c r="E1" s="58"/>
      <c r="F1" s="58"/>
      <c r="G1" s="58"/>
      <c r="H1" s="58"/>
      <c r="I1" s="58"/>
    </row>
    <row r="2" spans="1:9" x14ac:dyDescent="0.35">
      <c r="A2" s="59" t="s">
        <v>0</v>
      </c>
      <c r="B2" s="59"/>
      <c r="C2" s="59"/>
      <c r="D2" s="59"/>
      <c r="E2" s="59"/>
      <c r="F2" s="59"/>
      <c r="G2" s="59"/>
      <c r="H2" s="59"/>
      <c r="I2" s="59"/>
    </row>
    <row r="3" spans="1:9" ht="15" thickBot="1" x14ac:dyDescent="0.4"/>
    <row r="4" spans="1:9" x14ac:dyDescent="0.35">
      <c r="A4" s="55" t="s">
        <v>38</v>
      </c>
      <c r="B4" s="56"/>
      <c r="F4" s="57" t="s">
        <v>40</v>
      </c>
      <c r="G4" s="57"/>
    </row>
    <row r="5" spans="1:9" x14ac:dyDescent="0.35">
      <c r="A5" s="31" t="s">
        <v>39</v>
      </c>
      <c r="B5" s="37">
        <v>0.2</v>
      </c>
      <c r="C5" s="13"/>
      <c r="D5" s="21"/>
      <c r="F5" s="3" t="s">
        <v>20</v>
      </c>
      <c r="G5" s="10">
        <f>SUM(G13:G49)</f>
        <v>79215.600000000049</v>
      </c>
    </row>
    <row r="6" spans="1:9" x14ac:dyDescent="0.35">
      <c r="A6" s="32" t="s">
        <v>41</v>
      </c>
      <c r="B6" s="38">
        <v>7.0000000000000007E-2</v>
      </c>
      <c r="F6" s="3" t="s">
        <v>21</v>
      </c>
      <c r="G6" s="10">
        <f>AVERAGE(G13:G49)</f>
        <v>2140.9621621621636</v>
      </c>
    </row>
    <row r="7" spans="1:9" x14ac:dyDescent="0.35">
      <c r="A7" s="33" t="s">
        <v>42</v>
      </c>
      <c r="B7" s="35">
        <v>12</v>
      </c>
      <c r="F7" s="3" t="s">
        <v>46</v>
      </c>
      <c r="G7" s="10">
        <f>MEDIAN(G13:G49)</f>
        <v>2158.8000000000002</v>
      </c>
    </row>
    <row r="8" spans="1:9" ht="15" thickBot="1" x14ac:dyDescent="0.4">
      <c r="A8" s="34" t="s">
        <v>43</v>
      </c>
      <c r="B8" s="36">
        <v>3</v>
      </c>
      <c r="F8" s="3" t="s">
        <v>22</v>
      </c>
      <c r="G8" s="10">
        <f>MIN(G13:G49)</f>
        <v>2038.8</v>
      </c>
    </row>
    <row r="9" spans="1:9" x14ac:dyDescent="0.35">
      <c r="F9" s="3" t="s">
        <v>23</v>
      </c>
      <c r="G9" s="10">
        <f>MAX(G13:G49)</f>
        <v>2278.8000000000002</v>
      </c>
    </row>
    <row r="10" spans="1:9" x14ac:dyDescent="0.35">
      <c r="F10" s="3" t="s">
        <v>24</v>
      </c>
      <c r="G10" s="1">
        <f ca="1">TODAY()</f>
        <v>41301</v>
      </c>
    </row>
    <row r="11" spans="1:9" ht="17.25" customHeight="1" x14ac:dyDescent="0.35"/>
    <row r="12" spans="1:9" x14ac:dyDescent="0.35">
      <c r="A12" s="2" t="s">
        <v>33</v>
      </c>
      <c r="B12" s="2" t="s">
        <v>7</v>
      </c>
      <c r="C12" s="2" t="s">
        <v>37</v>
      </c>
      <c r="D12" s="2" t="s">
        <v>2</v>
      </c>
      <c r="E12" s="2" t="s">
        <v>3</v>
      </c>
      <c r="F12" s="46" t="s">
        <v>4</v>
      </c>
      <c r="G12" s="46" t="s">
        <v>5</v>
      </c>
      <c r="H12" s="46" t="s">
        <v>8</v>
      </c>
      <c r="I12" s="46" t="s">
        <v>6</v>
      </c>
    </row>
    <row r="13" spans="1:9" x14ac:dyDescent="0.35">
      <c r="A13" t="s">
        <v>14</v>
      </c>
      <c r="B13" s="12">
        <v>10001</v>
      </c>
      <c r="C13" s="12">
        <v>20</v>
      </c>
      <c r="D13" t="str">
        <f t="shared" ref="D13:D49" si="0">VLOOKUP(C13,tours,2)</f>
        <v>Check Out the Czech Republic!</v>
      </c>
      <c r="E13" s="1">
        <f t="shared" ref="E13:E49" si="1">VLOOKUP(C13,tours,3)</f>
        <v>42525</v>
      </c>
      <c r="F13" s="9">
        <f t="shared" ref="F13:F49" si="2">VLOOKUP(C13,tours,4)</f>
        <v>1799</v>
      </c>
      <c r="G13" s="10">
        <f t="shared" ref="G13:G49" si="3">F13+(F13*B$5)</f>
        <v>2158.8000000000002</v>
      </c>
      <c r="H13" s="4">
        <f t="shared" ref="H13:H49" si="4">PMT(B$6/B$7,B$8,-G13)</f>
        <v>728.01161007274834</v>
      </c>
      <c r="I13" s="23">
        <f t="shared" ref="I13:I49" si="5">VLOOKUP(F13,rates,2)*F13</f>
        <v>62.965000000000003</v>
      </c>
    </row>
    <row r="14" spans="1:9" x14ac:dyDescent="0.35">
      <c r="A14" t="s">
        <v>14</v>
      </c>
      <c r="B14" s="12">
        <v>10012</v>
      </c>
      <c r="C14" s="12">
        <v>20</v>
      </c>
      <c r="D14" t="str">
        <f t="shared" si="0"/>
        <v>Check Out the Czech Republic!</v>
      </c>
      <c r="E14" s="1">
        <f t="shared" si="1"/>
        <v>42525</v>
      </c>
      <c r="F14" s="9">
        <f t="shared" si="2"/>
        <v>1799</v>
      </c>
      <c r="G14" s="10">
        <f t="shared" si="3"/>
        <v>2158.8000000000002</v>
      </c>
      <c r="H14" s="4">
        <f t="shared" si="4"/>
        <v>728.01161007274834</v>
      </c>
      <c r="I14" s="23">
        <f t="shared" si="5"/>
        <v>62.965000000000003</v>
      </c>
    </row>
    <row r="15" spans="1:9" hidden="1" x14ac:dyDescent="0.35">
      <c r="A15" t="s">
        <v>17</v>
      </c>
      <c r="B15" s="12">
        <v>10016</v>
      </c>
      <c r="C15" s="12">
        <v>20</v>
      </c>
      <c r="D15" t="str">
        <f t="shared" si="0"/>
        <v>Check Out the Czech Republic!</v>
      </c>
      <c r="E15" s="1">
        <f t="shared" si="1"/>
        <v>42525</v>
      </c>
      <c r="F15" s="9">
        <f t="shared" si="2"/>
        <v>1799</v>
      </c>
      <c r="G15" s="10">
        <f t="shared" si="3"/>
        <v>2158.8000000000002</v>
      </c>
      <c r="H15" s="4">
        <f t="shared" si="4"/>
        <v>728.01161007274834</v>
      </c>
      <c r="I15" s="23">
        <f t="shared" si="5"/>
        <v>62.965000000000003</v>
      </c>
    </row>
    <row r="16" spans="1:9" hidden="1" x14ac:dyDescent="0.35">
      <c r="A16" t="s">
        <v>15</v>
      </c>
      <c r="B16" s="12">
        <v>10025</v>
      </c>
      <c r="C16" s="12">
        <v>20</v>
      </c>
      <c r="D16" t="str">
        <f t="shared" si="0"/>
        <v>Check Out the Czech Republic!</v>
      </c>
      <c r="E16" s="1">
        <f t="shared" si="1"/>
        <v>42525</v>
      </c>
      <c r="F16" s="9">
        <f t="shared" si="2"/>
        <v>1799</v>
      </c>
      <c r="G16" s="10">
        <f t="shared" si="3"/>
        <v>2158.8000000000002</v>
      </c>
      <c r="H16" s="4">
        <f t="shared" si="4"/>
        <v>728.01161007274834</v>
      </c>
      <c r="I16" s="23">
        <f t="shared" si="5"/>
        <v>62.965000000000003</v>
      </c>
    </row>
    <row r="17" spans="1:9" hidden="1" x14ac:dyDescent="0.35">
      <c r="A17" t="s">
        <v>16</v>
      </c>
      <c r="B17" s="12">
        <v>10026</v>
      </c>
      <c r="C17" s="12">
        <v>20</v>
      </c>
      <c r="D17" t="str">
        <f t="shared" si="0"/>
        <v>Check Out the Czech Republic!</v>
      </c>
      <c r="E17" s="1">
        <f t="shared" si="1"/>
        <v>42525</v>
      </c>
      <c r="F17" s="9">
        <f t="shared" si="2"/>
        <v>1799</v>
      </c>
      <c r="G17" s="10">
        <f t="shared" si="3"/>
        <v>2158.8000000000002</v>
      </c>
      <c r="H17" s="4">
        <f t="shared" si="4"/>
        <v>728.01161007274834</v>
      </c>
      <c r="I17" s="23">
        <f t="shared" si="5"/>
        <v>62.965000000000003</v>
      </c>
    </row>
    <row r="18" spans="1:9" hidden="1" x14ac:dyDescent="0.35">
      <c r="A18" t="s">
        <v>17</v>
      </c>
      <c r="B18" s="30">
        <v>10027</v>
      </c>
      <c r="C18" s="30">
        <v>20</v>
      </c>
      <c r="D18" t="str">
        <f t="shared" si="0"/>
        <v>Check Out the Czech Republic!</v>
      </c>
      <c r="E18" s="1">
        <f t="shared" si="1"/>
        <v>42525</v>
      </c>
      <c r="F18" s="9">
        <f t="shared" si="2"/>
        <v>1799</v>
      </c>
      <c r="G18" s="10">
        <f t="shared" si="3"/>
        <v>2158.8000000000002</v>
      </c>
      <c r="H18" s="4">
        <f t="shared" si="4"/>
        <v>728.01161007274834</v>
      </c>
      <c r="I18" s="23">
        <f t="shared" si="5"/>
        <v>62.965000000000003</v>
      </c>
    </row>
    <row r="19" spans="1:9" x14ac:dyDescent="0.35">
      <c r="A19" t="s">
        <v>18</v>
      </c>
      <c r="B19" s="12">
        <v>10037</v>
      </c>
      <c r="C19" s="12">
        <v>20</v>
      </c>
      <c r="D19" t="str">
        <f t="shared" si="0"/>
        <v>Check Out the Czech Republic!</v>
      </c>
      <c r="E19" s="1">
        <f t="shared" si="1"/>
        <v>42525</v>
      </c>
      <c r="F19" s="9">
        <f t="shared" si="2"/>
        <v>1799</v>
      </c>
      <c r="G19" s="10">
        <f t="shared" si="3"/>
        <v>2158.8000000000002</v>
      </c>
      <c r="H19" s="4">
        <f t="shared" si="4"/>
        <v>728.01161007274834</v>
      </c>
      <c r="I19" s="23">
        <f t="shared" si="5"/>
        <v>62.965000000000003</v>
      </c>
    </row>
    <row r="20" spans="1:9" x14ac:dyDescent="0.35">
      <c r="A20" t="s">
        <v>14</v>
      </c>
      <c r="B20" s="12">
        <v>10003</v>
      </c>
      <c r="C20" s="12">
        <v>10</v>
      </c>
      <c r="D20" t="str">
        <f t="shared" si="0"/>
        <v>Adventures in Canada</v>
      </c>
      <c r="E20" s="1">
        <f t="shared" si="1"/>
        <v>42532</v>
      </c>
      <c r="F20" s="9">
        <f t="shared" si="2"/>
        <v>1699</v>
      </c>
      <c r="G20" s="10">
        <f t="shared" si="3"/>
        <v>2038.8</v>
      </c>
      <c r="H20" s="4">
        <f t="shared" si="4"/>
        <v>687.54403864013307</v>
      </c>
      <c r="I20" s="23">
        <f t="shared" si="5"/>
        <v>42.475000000000001</v>
      </c>
    </row>
    <row r="21" spans="1:9" hidden="1" x14ac:dyDescent="0.35">
      <c r="A21" t="s">
        <v>15</v>
      </c>
      <c r="B21" s="12">
        <v>10007</v>
      </c>
      <c r="C21" s="12">
        <v>10</v>
      </c>
      <c r="D21" t="str">
        <f t="shared" si="0"/>
        <v>Adventures in Canada</v>
      </c>
      <c r="E21" s="1">
        <f t="shared" si="1"/>
        <v>42532</v>
      </c>
      <c r="F21" s="9">
        <f t="shared" si="2"/>
        <v>1699</v>
      </c>
      <c r="G21" s="23">
        <f t="shared" si="3"/>
        <v>2038.8</v>
      </c>
      <c r="H21" s="4">
        <f t="shared" si="4"/>
        <v>687.54403864013307</v>
      </c>
      <c r="I21" s="23">
        <f t="shared" si="5"/>
        <v>42.475000000000001</v>
      </c>
    </row>
    <row r="22" spans="1:9" hidden="1" x14ac:dyDescent="0.35">
      <c r="A22" t="s">
        <v>15</v>
      </c>
      <c r="B22" s="12">
        <v>10018</v>
      </c>
      <c r="C22" s="12">
        <v>10</v>
      </c>
      <c r="D22" t="str">
        <f t="shared" si="0"/>
        <v>Adventures in Canada</v>
      </c>
      <c r="E22" s="1">
        <f t="shared" si="1"/>
        <v>42532</v>
      </c>
      <c r="F22" s="9">
        <f t="shared" si="2"/>
        <v>1699</v>
      </c>
      <c r="G22" s="10">
        <f t="shared" si="3"/>
        <v>2038.8</v>
      </c>
      <c r="H22" s="4">
        <f t="shared" si="4"/>
        <v>687.54403864013307</v>
      </c>
      <c r="I22" s="23">
        <f t="shared" si="5"/>
        <v>42.475000000000001</v>
      </c>
    </row>
    <row r="23" spans="1:9" hidden="1" x14ac:dyDescent="0.35">
      <c r="A23" t="s">
        <v>16</v>
      </c>
      <c r="B23" s="12">
        <v>10019</v>
      </c>
      <c r="C23" s="12">
        <v>10</v>
      </c>
      <c r="D23" t="str">
        <f t="shared" si="0"/>
        <v>Adventures in Canada</v>
      </c>
      <c r="E23" s="1">
        <f t="shared" si="1"/>
        <v>42532</v>
      </c>
      <c r="F23" s="9">
        <f t="shared" si="2"/>
        <v>1699</v>
      </c>
      <c r="G23" s="10">
        <f t="shared" si="3"/>
        <v>2038.8</v>
      </c>
      <c r="H23" s="4">
        <f t="shared" si="4"/>
        <v>687.54403864013307</v>
      </c>
      <c r="I23" s="23">
        <f t="shared" si="5"/>
        <v>42.475000000000001</v>
      </c>
    </row>
    <row r="24" spans="1:9" x14ac:dyDescent="0.35">
      <c r="A24" t="s">
        <v>18</v>
      </c>
      <c r="B24" s="22">
        <v>10023</v>
      </c>
      <c r="C24" s="22">
        <v>10</v>
      </c>
      <c r="D24" t="str">
        <f t="shared" si="0"/>
        <v>Adventures in Canada</v>
      </c>
      <c r="E24" s="1">
        <f t="shared" si="1"/>
        <v>42532</v>
      </c>
      <c r="F24" s="9">
        <f t="shared" si="2"/>
        <v>1699</v>
      </c>
      <c r="G24" s="10">
        <f t="shared" si="3"/>
        <v>2038.8</v>
      </c>
      <c r="H24" s="4">
        <f t="shared" si="4"/>
        <v>687.54403864013307</v>
      </c>
      <c r="I24" s="23">
        <f t="shared" si="5"/>
        <v>42.475000000000001</v>
      </c>
    </row>
    <row r="25" spans="1:9" x14ac:dyDescent="0.35">
      <c r="A25" t="s">
        <v>18</v>
      </c>
      <c r="B25" s="22">
        <v>10024</v>
      </c>
      <c r="C25" s="22">
        <v>10</v>
      </c>
      <c r="D25" t="str">
        <f t="shared" si="0"/>
        <v>Adventures in Canada</v>
      </c>
      <c r="E25" s="1">
        <f t="shared" si="1"/>
        <v>42532</v>
      </c>
      <c r="F25" s="9">
        <f t="shared" si="2"/>
        <v>1699</v>
      </c>
      <c r="G25" s="10">
        <f t="shared" si="3"/>
        <v>2038.8</v>
      </c>
      <c r="H25" s="4">
        <f t="shared" si="4"/>
        <v>687.54403864013307</v>
      </c>
      <c r="I25" s="23">
        <f t="shared" si="5"/>
        <v>42.475000000000001</v>
      </c>
    </row>
    <row r="26" spans="1:9" hidden="1" x14ac:dyDescent="0.35">
      <c r="A26" t="s">
        <v>15</v>
      </c>
      <c r="B26" s="12">
        <v>10002</v>
      </c>
      <c r="C26" s="12">
        <v>30</v>
      </c>
      <c r="D26" t="str">
        <f t="shared" si="0"/>
        <v>Croatian Wonders</v>
      </c>
      <c r="E26" s="1">
        <f t="shared" si="1"/>
        <v>42532</v>
      </c>
      <c r="F26" s="9">
        <f t="shared" si="2"/>
        <v>1899</v>
      </c>
      <c r="G26" s="10">
        <f t="shared" si="3"/>
        <v>2278.8000000000002</v>
      </c>
      <c r="H26" s="4">
        <f t="shared" si="4"/>
        <v>768.47918150536361</v>
      </c>
      <c r="I26" s="23">
        <f t="shared" si="5"/>
        <v>85.454999999999998</v>
      </c>
    </row>
    <row r="27" spans="1:9" x14ac:dyDescent="0.35">
      <c r="A27" t="s">
        <v>14</v>
      </c>
      <c r="B27" s="12">
        <v>10015</v>
      </c>
      <c r="C27" s="12">
        <v>30</v>
      </c>
      <c r="D27" t="str">
        <f t="shared" si="0"/>
        <v>Croatian Wonders</v>
      </c>
      <c r="E27" s="1">
        <f t="shared" si="1"/>
        <v>42532</v>
      </c>
      <c r="F27" s="9">
        <f t="shared" si="2"/>
        <v>1899</v>
      </c>
      <c r="G27" s="10">
        <f t="shared" si="3"/>
        <v>2278.8000000000002</v>
      </c>
      <c r="H27" s="4">
        <f t="shared" si="4"/>
        <v>768.47918150536361</v>
      </c>
      <c r="I27" s="23">
        <f t="shared" si="5"/>
        <v>85.454999999999998</v>
      </c>
    </row>
    <row r="28" spans="1:9" hidden="1" x14ac:dyDescent="0.35">
      <c r="A28" t="s">
        <v>17</v>
      </c>
      <c r="B28" s="12">
        <v>10017</v>
      </c>
      <c r="C28" s="12">
        <v>30</v>
      </c>
      <c r="D28" t="str">
        <f t="shared" si="0"/>
        <v>Croatian Wonders</v>
      </c>
      <c r="E28" s="1">
        <f t="shared" si="1"/>
        <v>42532</v>
      </c>
      <c r="F28" s="9">
        <f t="shared" si="2"/>
        <v>1899</v>
      </c>
      <c r="G28" s="10">
        <f t="shared" si="3"/>
        <v>2278.8000000000002</v>
      </c>
      <c r="H28" s="4">
        <f t="shared" si="4"/>
        <v>768.47918150536361</v>
      </c>
      <c r="I28" s="23">
        <f t="shared" si="5"/>
        <v>85.454999999999998</v>
      </c>
    </row>
    <row r="29" spans="1:9" hidden="1" x14ac:dyDescent="0.35">
      <c r="A29" t="s">
        <v>15</v>
      </c>
      <c r="B29" s="30">
        <v>10035</v>
      </c>
      <c r="C29" s="30">
        <v>30</v>
      </c>
      <c r="D29" t="str">
        <f t="shared" si="0"/>
        <v>Croatian Wonders</v>
      </c>
      <c r="E29" s="1">
        <f t="shared" si="1"/>
        <v>42532</v>
      </c>
      <c r="F29" s="9">
        <f t="shared" si="2"/>
        <v>1899</v>
      </c>
      <c r="G29" s="10">
        <f t="shared" si="3"/>
        <v>2278.8000000000002</v>
      </c>
      <c r="H29" s="4">
        <f t="shared" si="4"/>
        <v>768.47918150536361</v>
      </c>
      <c r="I29" s="23">
        <f t="shared" si="5"/>
        <v>85.454999999999998</v>
      </c>
    </row>
    <row r="30" spans="1:9" x14ac:dyDescent="0.35">
      <c r="A30" t="s">
        <v>18</v>
      </c>
      <c r="B30" s="30">
        <v>10036</v>
      </c>
      <c r="C30" s="30">
        <v>30</v>
      </c>
      <c r="D30" t="str">
        <f t="shared" si="0"/>
        <v>Croatian Wonders</v>
      </c>
      <c r="E30" s="1">
        <f t="shared" si="1"/>
        <v>42532</v>
      </c>
      <c r="F30" s="9">
        <f t="shared" si="2"/>
        <v>1899</v>
      </c>
      <c r="G30" s="10">
        <f t="shared" si="3"/>
        <v>2278.8000000000002</v>
      </c>
      <c r="H30" s="4">
        <f t="shared" si="4"/>
        <v>768.47918150536361</v>
      </c>
      <c r="I30" s="23">
        <f t="shared" si="5"/>
        <v>85.454999999999998</v>
      </c>
    </row>
    <row r="31" spans="1:9" x14ac:dyDescent="0.35">
      <c r="A31" t="s">
        <v>18</v>
      </c>
      <c r="B31" s="12">
        <v>10005</v>
      </c>
      <c r="C31" s="12">
        <v>60</v>
      </c>
      <c r="D31" t="str">
        <f t="shared" si="0"/>
        <v>Roaming  Rome</v>
      </c>
      <c r="E31" s="1">
        <f t="shared" si="1"/>
        <v>42532</v>
      </c>
      <c r="F31" s="9">
        <f t="shared" si="2"/>
        <v>1849</v>
      </c>
      <c r="G31" s="10">
        <f t="shared" si="3"/>
        <v>2218.8000000000002</v>
      </c>
      <c r="H31" s="4">
        <f t="shared" si="4"/>
        <v>748.24539578905603</v>
      </c>
      <c r="I31" s="23">
        <f t="shared" si="5"/>
        <v>73.960000000000008</v>
      </c>
    </row>
    <row r="32" spans="1:9" x14ac:dyDescent="0.35">
      <c r="A32" t="s">
        <v>18</v>
      </c>
      <c r="B32" s="12">
        <v>10010</v>
      </c>
      <c r="C32" s="12">
        <v>60</v>
      </c>
      <c r="D32" t="str">
        <f t="shared" si="0"/>
        <v>Roaming  Rome</v>
      </c>
      <c r="E32" s="1">
        <f t="shared" si="1"/>
        <v>42532</v>
      </c>
      <c r="F32" s="9">
        <f t="shared" si="2"/>
        <v>1849</v>
      </c>
      <c r="G32" s="10">
        <f t="shared" si="3"/>
        <v>2218.8000000000002</v>
      </c>
      <c r="H32" s="4">
        <f t="shared" si="4"/>
        <v>748.24539578905603</v>
      </c>
      <c r="I32" s="23">
        <f t="shared" si="5"/>
        <v>73.960000000000008</v>
      </c>
    </row>
    <row r="33" spans="1:9" x14ac:dyDescent="0.35">
      <c r="A33" t="s">
        <v>14</v>
      </c>
      <c r="B33" s="12">
        <v>10022</v>
      </c>
      <c r="C33" s="12">
        <v>60</v>
      </c>
      <c r="D33" t="str">
        <f t="shared" si="0"/>
        <v>Roaming  Rome</v>
      </c>
      <c r="E33" s="1">
        <f t="shared" si="1"/>
        <v>42532</v>
      </c>
      <c r="F33" s="9">
        <f t="shared" si="2"/>
        <v>1849</v>
      </c>
      <c r="G33" s="10">
        <f t="shared" si="3"/>
        <v>2218.8000000000002</v>
      </c>
      <c r="H33" s="4">
        <f t="shared" si="4"/>
        <v>748.24539578905603</v>
      </c>
      <c r="I33" s="23">
        <f t="shared" si="5"/>
        <v>73.960000000000008</v>
      </c>
    </row>
    <row r="34" spans="1:9" hidden="1" x14ac:dyDescent="0.35">
      <c r="A34" t="s">
        <v>17</v>
      </c>
      <c r="B34" s="12">
        <v>10032</v>
      </c>
      <c r="C34" s="12">
        <v>60</v>
      </c>
      <c r="D34" t="str">
        <f t="shared" si="0"/>
        <v>Roaming  Rome</v>
      </c>
      <c r="E34" s="1">
        <f t="shared" si="1"/>
        <v>42532</v>
      </c>
      <c r="F34" s="9">
        <f t="shared" si="2"/>
        <v>1849</v>
      </c>
      <c r="G34" s="10">
        <f t="shared" si="3"/>
        <v>2218.8000000000002</v>
      </c>
      <c r="H34" s="4">
        <f t="shared" si="4"/>
        <v>748.24539578905603</v>
      </c>
      <c r="I34" s="23">
        <f t="shared" si="5"/>
        <v>73.960000000000008</v>
      </c>
    </row>
    <row r="35" spans="1:9" hidden="1" x14ac:dyDescent="0.35">
      <c r="A35" t="s">
        <v>15</v>
      </c>
      <c r="B35" s="12">
        <v>10033</v>
      </c>
      <c r="C35" s="12">
        <v>60</v>
      </c>
      <c r="D35" t="str">
        <f t="shared" si="0"/>
        <v>Roaming  Rome</v>
      </c>
      <c r="E35" s="1">
        <f t="shared" si="1"/>
        <v>42532</v>
      </c>
      <c r="F35" s="9">
        <f t="shared" si="2"/>
        <v>1849</v>
      </c>
      <c r="G35" s="10">
        <f t="shared" si="3"/>
        <v>2218.8000000000002</v>
      </c>
      <c r="H35" s="4">
        <f t="shared" si="4"/>
        <v>748.24539578905603</v>
      </c>
      <c r="I35" s="23">
        <f t="shared" si="5"/>
        <v>73.960000000000008</v>
      </c>
    </row>
    <row r="36" spans="1:9" x14ac:dyDescent="0.35">
      <c r="A36" t="s">
        <v>18</v>
      </c>
      <c r="B36" s="12">
        <v>10008</v>
      </c>
      <c r="C36" s="12">
        <v>40</v>
      </c>
      <c r="D36" t="str">
        <f t="shared" si="0"/>
        <v>Live it Up London</v>
      </c>
      <c r="E36" s="1">
        <f t="shared" si="1"/>
        <v>42539</v>
      </c>
      <c r="F36" s="9">
        <f t="shared" si="2"/>
        <v>1699</v>
      </c>
      <c r="G36" s="10">
        <f t="shared" si="3"/>
        <v>2038.8</v>
      </c>
      <c r="H36" s="4">
        <f t="shared" si="4"/>
        <v>687.54403864013307</v>
      </c>
      <c r="I36" s="23">
        <f t="shared" si="5"/>
        <v>42.475000000000001</v>
      </c>
    </row>
    <row r="37" spans="1:9" hidden="1" x14ac:dyDescent="0.35">
      <c r="A37" t="s">
        <v>16</v>
      </c>
      <c r="B37" s="12">
        <v>10013</v>
      </c>
      <c r="C37" s="12">
        <v>40</v>
      </c>
      <c r="D37" t="str">
        <f t="shared" si="0"/>
        <v>Live it Up London</v>
      </c>
      <c r="E37" s="1">
        <f t="shared" si="1"/>
        <v>42539</v>
      </c>
      <c r="F37" s="9">
        <f t="shared" si="2"/>
        <v>1699</v>
      </c>
      <c r="G37" s="10">
        <f t="shared" si="3"/>
        <v>2038.8</v>
      </c>
      <c r="H37" s="4">
        <f t="shared" si="4"/>
        <v>687.54403864013307</v>
      </c>
      <c r="I37" s="23">
        <f t="shared" si="5"/>
        <v>42.475000000000001</v>
      </c>
    </row>
    <row r="38" spans="1:9" x14ac:dyDescent="0.35">
      <c r="A38" t="s">
        <v>18</v>
      </c>
      <c r="B38" s="12">
        <v>10021</v>
      </c>
      <c r="C38" s="12">
        <v>40</v>
      </c>
      <c r="D38" t="str">
        <f t="shared" si="0"/>
        <v>Live it Up London</v>
      </c>
      <c r="E38" s="1">
        <f t="shared" si="1"/>
        <v>42539</v>
      </c>
      <c r="F38" s="9">
        <f t="shared" si="2"/>
        <v>1699</v>
      </c>
      <c r="G38" s="10">
        <f t="shared" si="3"/>
        <v>2038.8</v>
      </c>
      <c r="H38" s="4">
        <f t="shared" si="4"/>
        <v>687.54403864013307</v>
      </c>
      <c r="I38" s="23">
        <f t="shared" si="5"/>
        <v>42.475000000000001</v>
      </c>
    </row>
    <row r="39" spans="1:9" hidden="1" x14ac:dyDescent="0.35">
      <c r="A39" t="s">
        <v>16</v>
      </c>
      <c r="B39" s="30">
        <v>10028</v>
      </c>
      <c r="C39" s="30">
        <v>40</v>
      </c>
      <c r="D39" t="str">
        <f t="shared" si="0"/>
        <v>Live it Up London</v>
      </c>
      <c r="E39" s="1">
        <f t="shared" si="1"/>
        <v>42539</v>
      </c>
      <c r="F39" s="9">
        <f t="shared" si="2"/>
        <v>1699</v>
      </c>
      <c r="G39" s="10">
        <f t="shared" si="3"/>
        <v>2038.8</v>
      </c>
      <c r="H39" s="4">
        <f t="shared" si="4"/>
        <v>687.54403864013307</v>
      </c>
      <c r="I39" s="23">
        <f t="shared" si="5"/>
        <v>42.475000000000001</v>
      </c>
    </row>
    <row r="40" spans="1:9" hidden="1" x14ac:dyDescent="0.35">
      <c r="A40" t="s">
        <v>17</v>
      </c>
      <c r="B40" s="30">
        <v>10029</v>
      </c>
      <c r="C40" s="30">
        <v>40</v>
      </c>
      <c r="D40" t="str">
        <f t="shared" si="0"/>
        <v>Live it Up London</v>
      </c>
      <c r="E40" s="1">
        <f t="shared" si="1"/>
        <v>42539</v>
      </c>
      <c r="F40" s="9">
        <f t="shared" si="2"/>
        <v>1699</v>
      </c>
      <c r="G40" s="10">
        <f t="shared" si="3"/>
        <v>2038.8</v>
      </c>
      <c r="H40" s="4">
        <f t="shared" si="4"/>
        <v>687.54403864013307</v>
      </c>
      <c r="I40" s="23">
        <f t="shared" si="5"/>
        <v>42.475000000000001</v>
      </c>
    </row>
    <row r="41" spans="1:9" hidden="1" x14ac:dyDescent="0.35">
      <c r="A41" t="s">
        <v>17</v>
      </c>
      <c r="B41" s="12">
        <v>10004</v>
      </c>
      <c r="C41" s="12">
        <v>50</v>
      </c>
      <c r="D41" t="str">
        <f t="shared" si="0"/>
        <v>Parisian Pleasures</v>
      </c>
      <c r="E41" s="1">
        <f t="shared" si="1"/>
        <v>42546</v>
      </c>
      <c r="F41" s="9">
        <f t="shared" si="2"/>
        <v>1749</v>
      </c>
      <c r="G41" s="10">
        <f t="shared" si="3"/>
        <v>2098.8000000000002</v>
      </c>
      <c r="H41" s="4">
        <f t="shared" si="4"/>
        <v>707.77782435644076</v>
      </c>
      <c r="I41" s="23">
        <f t="shared" si="5"/>
        <v>52.47</v>
      </c>
    </row>
    <row r="42" spans="1:9" hidden="1" x14ac:dyDescent="0.35">
      <c r="A42" t="s">
        <v>17</v>
      </c>
      <c r="B42" s="12">
        <v>10009</v>
      </c>
      <c r="C42" s="12">
        <v>50</v>
      </c>
      <c r="D42" t="str">
        <f t="shared" si="0"/>
        <v>Parisian Pleasures</v>
      </c>
      <c r="E42" s="1">
        <f t="shared" si="1"/>
        <v>42546</v>
      </c>
      <c r="F42" s="9">
        <f t="shared" si="2"/>
        <v>1749</v>
      </c>
      <c r="G42" s="10">
        <f t="shared" si="3"/>
        <v>2098.8000000000002</v>
      </c>
      <c r="H42" s="4">
        <f t="shared" si="4"/>
        <v>707.77782435644076</v>
      </c>
      <c r="I42" s="23">
        <f t="shared" si="5"/>
        <v>52.47</v>
      </c>
    </row>
    <row r="43" spans="1:9" x14ac:dyDescent="0.35">
      <c r="A43" t="s">
        <v>14</v>
      </c>
      <c r="B43" s="12">
        <v>10020</v>
      </c>
      <c r="C43" s="12">
        <v>50</v>
      </c>
      <c r="D43" t="str">
        <f t="shared" si="0"/>
        <v>Parisian Pleasures</v>
      </c>
      <c r="E43" s="1">
        <f t="shared" si="1"/>
        <v>42546</v>
      </c>
      <c r="F43" s="9">
        <f t="shared" si="2"/>
        <v>1749</v>
      </c>
      <c r="G43" s="10">
        <f t="shared" si="3"/>
        <v>2098.8000000000002</v>
      </c>
      <c r="H43" s="4">
        <f t="shared" si="4"/>
        <v>707.77782435644076</v>
      </c>
      <c r="I43" s="23">
        <f t="shared" si="5"/>
        <v>52.47</v>
      </c>
    </row>
    <row r="44" spans="1:9" hidden="1" x14ac:dyDescent="0.35">
      <c r="A44" t="s">
        <v>16</v>
      </c>
      <c r="B44" s="30">
        <v>10030</v>
      </c>
      <c r="C44" s="30">
        <v>50</v>
      </c>
      <c r="D44" t="str">
        <f t="shared" si="0"/>
        <v>Parisian Pleasures</v>
      </c>
      <c r="E44" s="1">
        <f t="shared" si="1"/>
        <v>42546</v>
      </c>
      <c r="F44" s="9">
        <f t="shared" si="2"/>
        <v>1749</v>
      </c>
      <c r="G44" s="10">
        <f t="shared" si="3"/>
        <v>2098.8000000000002</v>
      </c>
      <c r="H44" s="4">
        <f t="shared" si="4"/>
        <v>707.77782435644076</v>
      </c>
      <c r="I44" s="23">
        <f t="shared" si="5"/>
        <v>52.47</v>
      </c>
    </row>
    <row r="45" spans="1:9" hidden="1" x14ac:dyDescent="0.35">
      <c r="A45" t="s">
        <v>19</v>
      </c>
      <c r="B45" s="12">
        <v>10006</v>
      </c>
      <c r="C45" s="12">
        <v>70</v>
      </c>
      <c r="D45" t="str">
        <f t="shared" si="0"/>
        <v>Viva España</v>
      </c>
      <c r="E45" s="1">
        <f t="shared" si="1"/>
        <v>42546</v>
      </c>
      <c r="F45" s="9">
        <f t="shared" si="2"/>
        <v>1799</v>
      </c>
      <c r="G45" s="10">
        <f t="shared" si="3"/>
        <v>2158.8000000000002</v>
      </c>
      <c r="H45" s="4">
        <f t="shared" si="4"/>
        <v>728.01161007274834</v>
      </c>
      <c r="I45" s="23">
        <f t="shared" si="5"/>
        <v>62.965000000000003</v>
      </c>
    </row>
    <row r="46" spans="1:9" hidden="1" x14ac:dyDescent="0.35">
      <c r="A46" t="s">
        <v>19</v>
      </c>
      <c r="B46" s="12">
        <v>10011</v>
      </c>
      <c r="C46" s="12">
        <v>70</v>
      </c>
      <c r="D46" t="str">
        <f t="shared" si="0"/>
        <v>Viva España</v>
      </c>
      <c r="E46" s="1">
        <f t="shared" si="1"/>
        <v>42546</v>
      </c>
      <c r="F46" s="9">
        <f t="shared" si="2"/>
        <v>1799</v>
      </c>
      <c r="G46" s="10">
        <f t="shared" si="3"/>
        <v>2158.8000000000002</v>
      </c>
      <c r="H46" s="4">
        <f t="shared" si="4"/>
        <v>728.01161007274834</v>
      </c>
      <c r="I46" s="23">
        <f t="shared" si="5"/>
        <v>62.965000000000003</v>
      </c>
    </row>
    <row r="47" spans="1:9" hidden="1" x14ac:dyDescent="0.35">
      <c r="A47" t="s">
        <v>15</v>
      </c>
      <c r="B47" s="12">
        <v>10014</v>
      </c>
      <c r="C47" s="12">
        <v>70</v>
      </c>
      <c r="D47" t="str">
        <f t="shared" si="0"/>
        <v>Viva España</v>
      </c>
      <c r="E47" s="1">
        <f t="shared" si="1"/>
        <v>42546</v>
      </c>
      <c r="F47" s="9">
        <f t="shared" si="2"/>
        <v>1799</v>
      </c>
      <c r="G47" s="10">
        <f t="shared" si="3"/>
        <v>2158.8000000000002</v>
      </c>
      <c r="H47" s="4">
        <f t="shared" si="4"/>
        <v>728.01161007274834</v>
      </c>
      <c r="I47" s="23">
        <f t="shared" si="5"/>
        <v>62.965000000000003</v>
      </c>
    </row>
    <row r="48" spans="1:9" x14ac:dyDescent="0.35">
      <c r="A48" t="s">
        <v>14</v>
      </c>
      <c r="B48" s="12">
        <v>10031</v>
      </c>
      <c r="C48" s="12">
        <v>70</v>
      </c>
      <c r="D48" t="str">
        <f t="shared" si="0"/>
        <v>Viva España</v>
      </c>
      <c r="E48" s="1">
        <f t="shared" si="1"/>
        <v>42546</v>
      </c>
      <c r="F48" s="9">
        <f t="shared" si="2"/>
        <v>1799</v>
      </c>
      <c r="G48" s="10">
        <f t="shared" si="3"/>
        <v>2158.8000000000002</v>
      </c>
      <c r="H48" s="4">
        <f t="shared" si="4"/>
        <v>728.01161007274834</v>
      </c>
      <c r="I48" s="23">
        <f t="shared" si="5"/>
        <v>62.965000000000003</v>
      </c>
    </row>
    <row r="49" spans="1:9" x14ac:dyDescent="0.35">
      <c r="A49" t="s">
        <v>18</v>
      </c>
      <c r="B49" s="12">
        <v>10034</v>
      </c>
      <c r="C49" s="12">
        <v>70</v>
      </c>
      <c r="D49" t="str">
        <f t="shared" si="0"/>
        <v>Viva España</v>
      </c>
      <c r="E49" s="1">
        <f t="shared" si="1"/>
        <v>42546</v>
      </c>
      <c r="F49" s="9">
        <f t="shared" si="2"/>
        <v>1799</v>
      </c>
      <c r="G49" s="10">
        <f t="shared" si="3"/>
        <v>2158.8000000000002</v>
      </c>
      <c r="H49" s="4">
        <f t="shared" si="4"/>
        <v>728.01161007274834</v>
      </c>
      <c r="I49" s="23">
        <f t="shared" si="5"/>
        <v>62.965000000000003</v>
      </c>
    </row>
    <row r="50" spans="1:9" x14ac:dyDescent="0.35">
      <c r="A50" t="s">
        <v>47</v>
      </c>
      <c r="D50"/>
      <c r="F50" s="48">
        <f>SUBTOTAL(109,Table1[Base Cost of Trip])</f>
        <v>28584</v>
      </c>
      <c r="G50" s="10">
        <f>SUBTOTAL(109,Table1[Total Cost with Taxes])</f>
        <v>34300.799999999996</v>
      </c>
      <c r="H50" s="49">
        <f>SUBTOTAL(109,Table1[Student Payment Plan])</f>
        <v>11567.250618298742</v>
      </c>
      <c r="I50" s="47">
        <f>SUBTOTAL(109,Table1[Agent Commission])</f>
        <v>972.46000000000026</v>
      </c>
    </row>
    <row r="51" spans="1:9" x14ac:dyDescent="0.35">
      <c r="B51" s="12"/>
      <c r="C51" s="12"/>
      <c r="D51"/>
      <c r="E51" s="1"/>
      <c r="F51" s="9"/>
      <c r="G51" s="10"/>
      <c r="H51" s="4"/>
      <c r="I51" s="23"/>
    </row>
    <row r="60" spans="1:9" x14ac:dyDescent="0.35">
      <c r="F60" s="3"/>
    </row>
    <row r="61" spans="1:9" x14ac:dyDescent="0.35">
      <c r="F61" s="5"/>
    </row>
  </sheetData>
  <mergeCells count="4">
    <mergeCell ref="A1:I1"/>
    <mergeCell ref="A2:I2"/>
    <mergeCell ref="A4:B4"/>
    <mergeCell ref="F4:G4"/>
  </mergeCells>
  <pageMargins left="0.2" right="0.2" top="0.75" bottom="0.75" header="0.3" footer="0.3"/>
  <pageSetup scale="87" orientation="landscape" r:id="rId1"/>
  <headerFooter>
    <oddFooter>&amp;LStudent Name&amp;C&amp;A&amp;R&amp;F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sqref="A1:H1"/>
    </sheetView>
  </sheetViews>
  <sheetFormatPr defaultRowHeight="14.5" x14ac:dyDescent="0.35"/>
  <cols>
    <col min="1" max="1" width="12.7265625" bestFit="1" customWidth="1"/>
  </cols>
  <sheetData>
    <row r="1" spans="1:9" ht="44.25" customHeight="1" x14ac:dyDescent="0.35">
      <c r="A1" s="60" t="s">
        <v>51</v>
      </c>
      <c r="B1" s="60"/>
      <c r="C1" s="60"/>
      <c r="D1" s="60"/>
      <c r="E1" s="60"/>
      <c r="F1" s="60"/>
      <c r="G1" s="60"/>
      <c r="H1" s="60"/>
    </row>
    <row r="2" spans="1:9" x14ac:dyDescent="0.35">
      <c r="B2" s="6" t="s">
        <v>25</v>
      </c>
      <c r="C2" s="6" t="s">
        <v>26</v>
      </c>
      <c r="D2" s="6" t="s">
        <v>27</v>
      </c>
      <c r="E2" s="6" t="s">
        <v>28</v>
      </c>
      <c r="F2" s="6" t="s">
        <v>29</v>
      </c>
      <c r="G2" s="6" t="s">
        <v>30</v>
      </c>
      <c r="H2" s="50" t="s">
        <v>48</v>
      </c>
      <c r="I2" s="50" t="s">
        <v>49</v>
      </c>
    </row>
    <row r="3" spans="1:9" x14ac:dyDescent="0.35">
      <c r="A3" s="7" t="s">
        <v>14</v>
      </c>
      <c r="B3" s="8">
        <v>3671</v>
      </c>
      <c r="C3" s="8">
        <v>2973</v>
      </c>
      <c r="D3" s="8">
        <v>4017</v>
      </c>
      <c r="E3" s="8">
        <v>5040</v>
      </c>
      <c r="F3" s="8">
        <v>4963</v>
      </c>
      <c r="G3" s="8">
        <v>5497</v>
      </c>
      <c r="I3" s="51">
        <f>IF(AVERAGE(B3:G3)&gt;AVERAGE($B$3:$G$8),$I$10,0)</f>
        <v>500</v>
      </c>
    </row>
    <row r="4" spans="1:9" x14ac:dyDescent="0.35">
      <c r="A4" s="7" t="s">
        <v>15</v>
      </c>
      <c r="B4" s="8">
        <v>1549</v>
      </c>
      <c r="C4" s="8">
        <v>992</v>
      </c>
      <c r="D4" s="8">
        <v>2267</v>
      </c>
      <c r="E4" s="8">
        <v>3201</v>
      </c>
      <c r="F4" s="8">
        <v>4008</v>
      </c>
      <c r="G4" s="8">
        <v>3798</v>
      </c>
      <c r="I4" s="51">
        <f t="shared" ref="I4:I8" si="0">IF(AVERAGE(B4:G4)&gt;AVERAGE($B$3:$G$8),$I$10,0)</f>
        <v>0</v>
      </c>
    </row>
    <row r="5" spans="1:9" x14ac:dyDescent="0.35">
      <c r="A5" s="7" t="s">
        <v>16</v>
      </c>
      <c r="B5" s="8">
        <v>2996</v>
      </c>
      <c r="C5" s="8">
        <v>6948</v>
      </c>
      <c r="D5" s="8">
        <v>4205</v>
      </c>
      <c r="E5" s="8">
        <v>5523</v>
      </c>
      <c r="F5" s="8">
        <v>6597</v>
      </c>
      <c r="G5" s="8">
        <v>5147</v>
      </c>
      <c r="I5" s="51">
        <f t="shared" si="0"/>
        <v>500</v>
      </c>
    </row>
    <row r="6" spans="1:9" x14ac:dyDescent="0.35">
      <c r="A6" s="7" t="s">
        <v>17</v>
      </c>
      <c r="B6" s="8">
        <v>2003</v>
      </c>
      <c r="C6" s="8">
        <v>4190</v>
      </c>
      <c r="D6" s="8">
        <v>3496</v>
      </c>
      <c r="E6" s="8">
        <v>1975</v>
      </c>
      <c r="F6" s="8">
        <v>2936</v>
      </c>
      <c r="G6" s="8">
        <v>3498</v>
      </c>
      <c r="I6" s="51">
        <f t="shared" si="0"/>
        <v>0</v>
      </c>
    </row>
    <row r="7" spans="1:9" x14ac:dyDescent="0.35">
      <c r="A7" s="7" t="s">
        <v>18</v>
      </c>
      <c r="B7" s="8">
        <v>4038</v>
      </c>
      <c r="C7" s="8">
        <v>2064</v>
      </c>
      <c r="D7" s="8">
        <v>7015</v>
      </c>
      <c r="E7" s="8">
        <v>6832</v>
      </c>
      <c r="F7" s="8">
        <v>5971</v>
      </c>
      <c r="G7" s="8">
        <v>5497</v>
      </c>
      <c r="I7" s="51">
        <f t="shared" si="0"/>
        <v>500</v>
      </c>
    </row>
    <row r="8" spans="1:9" x14ac:dyDescent="0.35">
      <c r="A8" s="7" t="s">
        <v>19</v>
      </c>
      <c r="B8" s="8">
        <v>1172</v>
      </c>
      <c r="C8" s="8">
        <v>866</v>
      </c>
      <c r="D8" s="8">
        <v>2109</v>
      </c>
      <c r="E8" s="8">
        <v>3385</v>
      </c>
      <c r="F8" s="8">
        <v>4078</v>
      </c>
      <c r="G8" s="8">
        <v>3598</v>
      </c>
      <c r="I8" s="51">
        <f t="shared" si="0"/>
        <v>0</v>
      </c>
    </row>
    <row r="10" spans="1:9" x14ac:dyDescent="0.35">
      <c r="H10" t="s">
        <v>49</v>
      </c>
      <c r="I10" s="52">
        <v>500</v>
      </c>
    </row>
  </sheetData>
  <mergeCells count="1">
    <mergeCell ref="A1:H1"/>
  </mergeCells>
  <pageMargins left="0.7" right="0.7" top="0.75" bottom="0.75" header="0.3" footer="0.3"/>
  <pageSetup orientation="portrait" r:id="rId1"/>
  <headerFooter>
    <oddFooter>&amp;LStudent Name&amp;C&amp;A&amp;R&amp;F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Summary!B3:G3</xm:f>
              <xm:sqref>H3</xm:sqref>
            </x14:sparkline>
            <x14:sparkline>
              <xm:f>Summary!B4:G4</xm:f>
              <xm:sqref>H4</xm:sqref>
            </x14:sparkline>
            <x14:sparkline>
              <xm:f>Summary!B5:G5</xm:f>
              <xm:sqref>H5</xm:sqref>
            </x14:sparkline>
            <x14:sparkline>
              <xm:f>Summary!B6:G6</xm:f>
              <xm:sqref>H6</xm:sqref>
            </x14:sparkline>
            <x14:sparkline>
              <xm:f>Summary!B7:G7</xm:f>
              <xm:sqref>H7</xm:sqref>
            </x14:sparkline>
            <x14:sparkline>
              <xm:f>Summary!B8:G8</xm:f>
              <xm:sqref>H8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project>
  <id>Moj6DWJWzuPSFaYGsdpHSo2JPqvJXt6vwyFlX1KqVvM=-~iqnoOU65nutTSYX6QW1uYA==</id>
</project>
</file>

<file path=customXml/itemProps1.xml><?xml version="1.0" encoding="utf-8"?>
<ds:datastoreItem xmlns:ds="http://schemas.openxmlformats.org/officeDocument/2006/customXml" ds:itemID="{2BB0FFCD-5036-4944-A7D8-4175AB757DB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Lookup Tables</vt:lpstr>
      <vt:lpstr>Data</vt:lpstr>
      <vt:lpstr>Data (2)</vt:lpstr>
      <vt:lpstr>Summary</vt:lpstr>
      <vt:lpstr>Sales Chart</vt:lpstr>
      <vt:lpstr>rates</vt:lpstr>
      <vt:lpstr>tours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KEITH MULBERY</cp:lastModifiedBy>
  <dcterms:created xsi:type="dcterms:W3CDTF">2009-06-24T12:51:07Z</dcterms:created>
  <dcterms:modified xsi:type="dcterms:W3CDTF">2013-01-27T16:13:44Z</dcterms:modified>
</cp:coreProperties>
</file>